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-15" windowWidth="9435" windowHeight="7965"/>
  </bookViews>
  <sheets>
    <sheet name="2020" sheetId="29" r:id="rId1"/>
    <sheet name="Bezittingen subcom. 2020" sheetId="30" r:id="rId2"/>
  </sheets>
  <definedNames>
    <definedName name="_xlnm.Print_Area" localSheetId="0">'2020'!$F$1:$R$49</definedName>
  </definedNames>
  <calcPr calcId="145621"/>
</workbook>
</file>

<file path=xl/calcChain.xml><?xml version="1.0" encoding="utf-8"?>
<calcChain xmlns="http://schemas.openxmlformats.org/spreadsheetml/2006/main">
  <c r="M69" i="29" l="1"/>
  <c r="L69" i="29"/>
  <c r="H69" i="29"/>
  <c r="G69" i="29"/>
  <c r="C27" i="29" l="1"/>
  <c r="M41" i="29"/>
  <c r="H18" i="29" l="1"/>
  <c r="I51" i="30" l="1"/>
  <c r="J51" i="30" s="1"/>
  <c r="K51" i="30" s="1"/>
  <c r="L51" i="30" s="1"/>
  <c r="H7" i="29" l="1"/>
  <c r="M13" i="29" l="1"/>
  <c r="M7" i="29"/>
  <c r="L53" i="30"/>
  <c r="L55" i="30" s="1"/>
  <c r="M53" i="30"/>
  <c r="M55" i="30" s="1"/>
  <c r="L29" i="30"/>
  <c r="M29" i="30"/>
  <c r="M8" i="30"/>
  <c r="K6" i="30"/>
  <c r="L6" i="30" s="1"/>
  <c r="L5" i="30"/>
  <c r="M5" i="30" s="1"/>
  <c r="K5" i="30"/>
  <c r="J5" i="30"/>
  <c r="C5" i="30"/>
  <c r="E8" i="30"/>
  <c r="J6" i="30"/>
  <c r="F25" i="30"/>
  <c r="G25" i="30" s="1"/>
  <c r="G29" i="30" s="1"/>
  <c r="H27" i="30"/>
  <c r="I27" i="30"/>
  <c r="E29" i="30"/>
  <c r="F29" i="30"/>
  <c r="J29" i="30"/>
  <c r="K29" i="30"/>
  <c r="L8" i="30" l="1"/>
  <c r="I8" i="30"/>
  <c r="F8" i="30"/>
  <c r="J8" i="30"/>
  <c r="K8" i="30"/>
  <c r="H25" i="30"/>
  <c r="H8" i="30" l="1"/>
  <c r="G8" i="30"/>
  <c r="H29" i="30"/>
  <c r="I25" i="30"/>
  <c r="I29" i="30" s="1"/>
  <c r="Q13" i="29"/>
  <c r="B8" i="29"/>
  <c r="B9" i="29"/>
  <c r="B10" i="29"/>
  <c r="B11" i="29"/>
  <c r="B7" i="29"/>
  <c r="C69" i="29"/>
  <c r="B69" i="29"/>
  <c r="B56" i="29"/>
  <c r="D50" i="29"/>
  <c r="C14" i="29"/>
  <c r="H50" i="30"/>
  <c r="I50" i="30" s="1"/>
  <c r="J50" i="30" s="1"/>
  <c r="H49" i="30"/>
  <c r="I49" i="30" s="1"/>
  <c r="H47" i="30"/>
  <c r="I47" i="30" s="1"/>
  <c r="G47" i="30"/>
  <c r="G46" i="30"/>
  <c r="H46" i="30" s="1"/>
  <c r="F45" i="30"/>
  <c r="G45" i="30" s="1"/>
  <c r="H45" i="30" s="1"/>
  <c r="I45" i="30" s="1"/>
  <c r="F44" i="30"/>
  <c r="G44" i="30" s="1"/>
  <c r="F43" i="30"/>
  <c r="G43" i="30" s="1"/>
  <c r="H43" i="30" s="1"/>
  <c r="I43" i="30" s="1"/>
  <c r="E42" i="30"/>
  <c r="F42" i="30" s="1"/>
  <c r="E41" i="30"/>
  <c r="F41" i="30" s="1"/>
  <c r="B14" i="29" l="1"/>
  <c r="B50" i="29" s="1"/>
  <c r="F53" i="30"/>
  <c r="F55" i="30" s="1"/>
  <c r="G41" i="30"/>
  <c r="I53" i="30"/>
  <c r="I55" i="30" s="1"/>
  <c r="J53" i="30"/>
  <c r="J55" i="30" s="1"/>
  <c r="K50" i="30"/>
  <c r="K53" i="30" s="1"/>
  <c r="K55" i="30" s="1"/>
  <c r="E53" i="30"/>
  <c r="E55" i="30" s="1"/>
  <c r="L47" i="29"/>
  <c r="G47" i="29"/>
  <c r="L13" i="29"/>
  <c r="G53" i="30" l="1"/>
  <c r="G55" i="30" s="1"/>
  <c r="H41" i="30"/>
  <c r="H53" i="30" s="1"/>
  <c r="H55" i="30" s="1"/>
  <c r="N50" i="29" l="1"/>
  <c r="L18" i="29" l="1"/>
  <c r="G18" i="29"/>
  <c r="L17" i="29"/>
  <c r="G17" i="29"/>
  <c r="I50" i="29"/>
  <c r="H14" i="29"/>
  <c r="L11" i="29"/>
  <c r="G11" i="29"/>
  <c r="L10" i="29"/>
  <c r="G10" i="29"/>
  <c r="L9" i="29"/>
  <c r="G9" i="29"/>
  <c r="L8" i="29"/>
  <c r="G8" i="29"/>
  <c r="M14" i="29"/>
  <c r="L7" i="29"/>
  <c r="G7" i="29"/>
  <c r="C47" i="29" l="1"/>
  <c r="C50" i="29" s="1"/>
  <c r="Q23" i="29" s="1"/>
  <c r="R24" i="29" s="1"/>
  <c r="L14" i="29"/>
  <c r="L50" i="29" s="1"/>
  <c r="M47" i="29"/>
  <c r="M50" i="29" s="1"/>
  <c r="H47" i="29"/>
  <c r="H50" i="29" s="1"/>
  <c r="G14" i="29"/>
  <c r="G50" i="29" s="1"/>
  <c r="Q9" i="29" l="1"/>
  <c r="R10" i="29" s="1"/>
  <c r="R55" i="29"/>
  <c r="Q18" i="29" l="1"/>
  <c r="R19" i="29" s="1"/>
  <c r="R26" i="29" s="1"/>
  <c r="R54" i="29" s="1"/>
  <c r="R56" i="29" s="1"/>
</calcChain>
</file>

<file path=xl/comments1.xml><?xml version="1.0" encoding="utf-8"?>
<comments xmlns="http://schemas.openxmlformats.org/spreadsheetml/2006/main">
  <authors>
    <author>Author</author>
  </authors>
  <commentList>
    <comment ref="M41" authorId="0">
      <text>
        <r>
          <rPr>
            <b/>
            <sz val="9"/>
            <color indexed="81"/>
            <rFont val="Tahoma"/>
            <charset val="1"/>
          </rPr>
          <t>Eric V:</t>
        </r>
        <r>
          <rPr>
            <sz val="9"/>
            <color indexed="81"/>
            <rFont val="Tahoma"/>
            <charset val="1"/>
          </rPr>
          <t xml:space="preserve">
€ 25,98 Bedankje inzet: 2x wijn        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Oorspronkelijke aanschafprijs Uniloggers
Deze waren reeds volledig afgeschreven.</t>
        </r>
      </text>
    </comment>
  </commentList>
</comments>
</file>

<file path=xl/sharedStrings.xml><?xml version="1.0" encoding="utf-8"?>
<sst xmlns="http://schemas.openxmlformats.org/spreadsheetml/2006/main" count="226" uniqueCount="145">
  <si>
    <t>KNVvL</t>
  </si>
  <si>
    <t>Interface</t>
  </si>
  <si>
    <t>Gasboxen</t>
  </si>
  <si>
    <t>Kabels</t>
  </si>
  <si>
    <t>Knoppen</t>
  </si>
  <si>
    <t>Palen</t>
  </si>
  <si>
    <t>Tent wedstrijdleiding</t>
  </si>
  <si>
    <t>Promo mat.  Stickers, banners</t>
  </si>
  <si>
    <t>Printer inkt / papier</t>
  </si>
  <si>
    <t>Lijnen/snoeren/batterijen</t>
  </si>
  <si>
    <t>Troffeeen NL</t>
  </si>
  <si>
    <t>Onvoorzien</t>
  </si>
  <si>
    <t>Website</t>
  </si>
  <si>
    <t>Trainings/introductie dagen</t>
  </si>
  <si>
    <t>Onderhoud materiaal</t>
  </si>
  <si>
    <t>Materiële bezittingen subcommissie RB Electrozweef</t>
  </si>
  <si>
    <t>Aankoopjaar</t>
  </si>
  <si>
    <t>Meetlint</t>
  </si>
  <si>
    <t>Afschrijving in jaren</t>
  </si>
  <si>
    <t>Aanschaf</t>
  </si>
  <si>
    <t>Diverse kabels/knoppen</t>
  </si>
  <si>
    <t xml:space="preserve">Totaal: </t>
  </si>
  <si>
    <t>Rente</t>
  </si>
  <si>
    <t>Inschrijfgeld</t>
  </si>
  <si>
    <t>7 stopwatches "race"</t>
  </si>
  <si>
    <t>1. Inschrijfgelden</t>
  </si>
  <si>
    <t>7 landingsdoelen</t>
  </si>
  <si>
    <t>12V omvormer</t>
  </si>
  <si>
    <t>Rakkendisplay</t>
  </si>
  <si>
    <t>Deelnemers per wedstrijd</t>
  </si>
  <si>
    <t>Aantal wedstrijden</t>
  </si>
  <si>
    <t>Inschrijvingen</t>
  </si>
  <si>
    <t>F5B</t>
  </si>
  <si>
    <t>F5J</t>
  </si>
  <si>
    <t>Geldkistje</t>
  </si>
  <si>
    <t>Laptop</t>
  </si>
  <si>
    <t>Portofoonset</t>
  </si>
  <si>
    <t>WIFI systeem</t>
  </si>
  <si>
    <t>Waarde eind 2016</t>
  </si>
  <si>
    <t xml:space="preserve">Totaal F5B: </t>
  </si>
  <si>
    <t>Totale Reservering</t>
  </si>
  <si>
    <t>3 stopwatches "race"</t>
  </si>
  <si>
    <t>Waarde eind 2017</t>
  </si>
  <si>
    <t>Display, bouwer: Gerben van Berkum.</t>
  </si>
  <si>
    <t>Compacter maken wedstrijd apparatuur</t>
  </si>
  <si>
    <t xml:space="preserve">Totaal F5J: </t>
  </si>
  <si>
    <t>Microfoon</t>
  </si>
  <si>
    <t>Subtotalen F5B</t>
  </si>
  <si>
    <t>Subtotalen F5J</t>
  </si>
  <si>
    <t>F5B Nationaal</t>
  </si>
  <si>
    <t>F5J Nationaal</t>
  </si>
  <si>
    <t>Reserveringen Subcommissie Elektrozweef</t>
  </si>
  <si>
    <t>2. Wedstrijdkosten</t>
  </si>
  <si>
    <t>3. Materiaal</t>
  </si>
  <si>
    <t>5. Prijzen</t>
  </si>
  <si>
    <t>6. Overig</t>
  </si>
  <si>
    <t>7. KNVvL</t>
  </si>
  <si>
    <t>Tent</t>
  </si>
  <si>
    <t>Speakersnoer</t>
  </si>
  <si>
    <t>Begroting</t>
  </si>
  <si>
    <t>Werkelijk</t>
  </si>
  <si>
    <t>Vorig jaar</t>
  </si>
  <si>
    <t>Veldkosten (€50)</t>
  </si>
  <si>
    <t>Donatie Gliderscore</t>
  </si>
  <si>
    <t>Anemometer</t>
  </si>
  <si>
    <t>Wedstrijdlinten landingspunten</t>
  </si>
  <si>
    <t>Waarde eind 2018</t>
  </si>
  <si>
    <t>Sparen vervangen rakkenset 2016</t>
  </si>
  <si>
    <t>Sparen vervangen apparatuur 2016</t>
  </si>
  <si>
    <t>Reiskst Wedstrijdleiding (€50)</t>
  </si>
  <si>
    <t>Beginvermogen</t>
  </si>
  <si>
    <t>Vermogensmutatie</t>
  </si>
  <si>
    <t>Controle telling</t>
  </si>
  <si>
    <t>Reiskst Wedstrijdleiding (€35)</t>
  </si>
  <si>
    <t>Veldkosten (minimum € 125)</t>
  </si>
  <si>
    <t>Laptop PEAQ C1016-I2N3</t>
  </si>
  <si>
    <t>Waarde eind 2019</t>
  </si>
  <si>
    <t>Rente/giften</t>
  </si>
  <si>
    <t>F5B deel</t>
  </si>
  <si>
    <t>F5J deel</t>
  </si>
  <si>
    <t>12 volt HP Printer</t>
  </si>
  <si>
    <t>Wedstrijd 5</t>
  </si>
  <si>
    <t>Extra bijdrage niet KNVvL leden</t>
  </si>
  <si>
    <t>Snijmachine en Nietmachine</t>
  </si>
  <si>
    <t>Sparen vervangen rakkenset 2017</t>
  </si>
  <si>
    <t>Sparen vervangen apparatuur 2017</t>
  </si>
  <si>
    <t>Verkleinen apparatuur</t>
  </si>
  <si>
    <t>Wedstrijd tafel</t>
  </si>
  <si>
    <t>Waarde eind 2020</t>
  </si>
  <si>
    <t>Verkleinen en draadloos maken apparatuur</t>
  </si>
  <si>
    <t>3 Geluidsboxen + Aanpassen installatie</t>
  </si>
  <si>
    <t>Sparen vervangen rakkenset 2018</t>
  </si>
  <si>
    <t>Sparen vervangen apparatuur 2018</t>
  </si>
  <si>
    <t>Tafeltje voor Tablet</t>
  </si>
  <si>
    <t>Subcom bijdrage vast deel</t>
  </si>
  <si>
    <t>Subcom bijdrage variabeldeel</t>
  </si>
  <si>
    <t>Opbrengst apparatuur</t>
  </si>
  <si>
    <t>Sparen vervangen rakkenset 2019</t>
  </si>
  <si>
    <t>Sparen vervangen apparatuur 2019</t>
  </si>
  <si>
    <t>Draadloze geluidsboxen</t>
  </si>
  <si>
    <t>4. Sponsoring/opbrengsten</t>
  </si>
  <si>
    <t>Verkleinen apparatuur (tablet+accu's+koffer)</t>
  </si>
  <si>
    <t>Waarde eind 2021</t>
  </si>
  <si>
    <t>Waarde eind 2022</t>
  </si>
  <si>
    <t>Laptop HP 15-db0930nd</t>
  </si>
  <si>
    <t>2x Stoeltje wedstrijdleiding</t>
  </si>
  <si>
    <t>Stoel wedstrijdleider, 2 stuks</t>
  </si>
  <si>
    <t xml:space="preserve">Deelnemers </t>
  </si>
  <si>
    <t>Niet KNVvL</t>
  </si>
  <si>
    <t>Wedstrijd 1</t>
  </si>
  <si>
    <t>Wedstrijd 2</t>
  </si>
  <si>
    <t>Wedstrijd 3</t>
  </si>
  <si>
    <t>Wedstrijd 4</t>
  </si>
  <si>
    <t>Aanhangwagen</t>
  </si>
  <si>
    <t>F5B jaar 2020</t>
  </si>
  <si>
    <t>F5J jaar 2020</t>
  </si>
  <si>
    <t>Sparen vervangen rakkenset 2020</t>
  </si>
  <si>
    <t>Sparen vervangen apparatuur 2020</t>
  </si>
  <si>
    <t xml:space="preserve">Reserve </t>
  </si>
  <si>
    <t>7 Altis 4+ verkregen door ruil van onze Uniloggers met F5B</t>
  </si>
  <si>
    <t>F5K jaar 2020</t>
  </si>
  <si>
    <t>Sparen vervangen rakkenset &gt; 5jr</t>
  </si>
  <si>
    <t>F5K deel</t>
  </si>
  <si>
    <t>Aanschaf 10 Pandora´s</t>
  </si>
  <si>
    <t>F5K</t>
  </si>
  <si>
    <t>Waarde eind 2023</t>
  </si>
  <si>
    <t>Waarde eind 2024</t>
  </si>
  <si>
    <t>10 Pandora´s + accu's</t>
  </si>
  <si>
    <t>Promotie: Training Dalfsen 13-6</t>
  </si>
  <si>
    <t>Losser, 13-9, 34 dln</t>
  </si>
  <si>
    <t>F5K Nationaal</t>
  </si>
  <si>
    <t>Valkenswaard, 11-7, 4 dln</t>
  </si>
  <si>
    <t>Trainings/introductie, Dalfsen 13-6</t>
  </si>
  <si>
    <t>Trainings/introductiedag Friesland</t>
  </si>
  <si>
    <t>Dagprijzen Losser</t>
  </si>
  <si>
    <t>Reiskst Wedstrijdleiding</t>
  </si>
  <si>
    <t>Veldkosten</t>
  </si>
  <si>
    <t>Tent onderhoud</t>
  </si>
  <si>
    <t>Saldo Klasse F5B</t>
  </si>
  <si>
    <t>Saldo Klasse F5K</t>
  </si>
  <si>
    <t>Saldo Klasse F5J</t>
  </si>
  <si>
    <t xml:space="preserve">F5J </t>
  </si>
  <si>
    <t>Declaratie KNVVL 2020</t>
  </si>
  <si>
    <t>Totale bijdrage KNVvL in 2021 (Hopelijk)</t>
  </si>
  <si>
    <t>Verdeelsleutel Subcom bijdrage  conform de mate waarin elk  aan de verkrijging ervan bijdraagt. (€200 per klasse en de rest per KNVvL-piloot)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</si>
</sst>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€&quot;\ #,##0.00;[Red]&quot;€&quot;\ \-#,##0.00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&quot;€&quot;\ #,##0.00_-;[Red]&quot;€&quot;\ #,##0.00\-"/>
    <numFmt numFmtId="168" formatCode="_-[$€-413]\ * #,##0.00_-;_-[$€-413]\ * #,##0.00\-;_-[$€-413]\ * &quot;-&quot;??_-;_-@_-"/>
    <numFmt numFmtId="169" formatCode="_ [$€-413]\ * #,##0.00_ ;_ [$€-413]\ * \-#,##0.00_ ;_ [$€-413]\ * &quot;-&quot;??_ ;_ @_ "/>
    <numFmt numFmtId="170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7" fontId="1" fillId="0" borderId="3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167" fontId="1" fillId="0" borderId="0" xfId="0" applyNumberFormat="1" applyFont="1" applyFill="1" applyBorder="1" applyAlignment="1">
      <alignment horizontal="right" vertical="top"/>
    </xf>
    <xf numFmtId="167" fontId="0" fillId="0" borderId="0" xfId="0" applyNumberFormat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0" fillId="0" borderId="0" xfId="0" applyFill="1" applyAlignment="1">
      <alignment horizontal="right" vertical="top"/>
    </xf>
    <xf numFmtId="167" fontId="0" fillId="0" borderId="0" xfId="0" applyNumberFormat="1" applyFill="1" applyAlignment="1">
      <alignment horizontal="right" vertical="top"/>
    </xf>
    <xf numFmtId="167" fontId="0" fillId="0" borderId="0" xfId="0" applyNumberFormat="1" applyFill="1" applyBorder="1" applyAlignment="1">
      <alignment horizontal="right" vertical="top"/>
    </xf>
    <xf numFmtId="0" fontId="6" fillId="4" borderId="0" xfId="0" applyFont="1" applyFill="1"/>
    <xf numFmtId="0" fontId="6" fillId="0" borderId="0" xfId="0" applyFont="1"/>
    <xf numFmtId="168" fontId="6" fillId="0" borderId="0" xfId="0" applyNumberFormat="1" applyFont="1"/>
    <xf numFmtId="0" fontId="7" fillId="0" borderId="0" xfId="0" applyFont="1"/>
    <xf numFmtId="0" fontId="5" fillId="0" borderId="0" xfId="0" applyFont="1"/>
    <xf numFmtId="0" fontId="3" fillId="0" borderId="0" xfId="0" applyFont="1"/>
    <xf numFmtId="168" fontId="5" fillId="0" borderId="0" xfId="0" applyNumberFormat="1" applyFont="1"/>
    <xf numFmtId="169" fontId="6" fillId="0" borderId="0" xfId="0" applyNumberFormat="1" applyFont="1"/>
    <xf numFmtId="0" fontId="5" fillId="0" borderId="3" xfId="0" applyFont="1" applyBorder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167" fontId="0" fillId="0" borderId="3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167" fontId="0" fillId="0" borderId="2" xfId="0" applyNumberForma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167" fontId="1" fillId="0" borderId="2" xfId="0" applyNumberFormat="1" applyFont="1" applyFill="1" applyBorder="1" applyAlignment="1">
      <alignment horizontal="right" vertical="top"/>
    </xf>
    <xf numFmtId="0" fontId="9" fillId="0" borderId="0" xfId="0" applyFont="1" applyFill="1"/>
    <xf numFmtId="0" fontId="6" fillId="0" borderId="0" xfId="0" applyFont="1" applyFill="1"/>
    <xf numFmtId="0" fontId="2" fillId="2" borderId="13" xfId="0" applyFont="1" applyFill="1" applyBorder="1"/>
    <xf numFmtId="0" fontId="5" fillId="4" borderId="14" xfId="0" applyFont="1" applyFill="1" applyBorder="1" applyAlignment="1">
      <alignment horizontal="center"/>
    </xf>
    <xf numFmtId="168" fontId="5" fillId="2" borderId="14" xfId="0" applyNumberFormat="1" applyFont="1" applyFill="1" applyBorder="1" applyAlignment="1">
      <alignment horizontal="center"/>
    </xf>
    <xf numFmtId="168" fontId="5" fillId="0" borderId="15" xfId="0" applyNumberFormat="1" applyFont="1" applyFill="1" applyBorder="1" applyAlignment="1">
      <alignment horizontal="center"/>
    </xf>
    <xf numFmtId="168" fontId="2" fillId="3" borderId="13" xfId="0" applyNumberFormat="1" applyFont="1" applyFill="1" applyBorder="1" applyAlignment="1"/>
    <xf numFmtId="0" fontId="1" fillId="3" borderId="14" xfId="0" applyFont="1" applyFill="1" applyBorder="1" applyAlignment="1">
      <alignment horizontal="right"/>
    </xf>
    <xf numFmtId="168" fontId="2" fillId="3" borderId="15" xfId="0" applyNumberFormat="1" applyFont="1" applyFill="1" applyBorder="1" applyAlignment="1"/>
    <xf numFmtId="165" fontId="6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/>
    <xf numFmtId="165" fontId="5" fillId="0" borderId="3" xfId="0" applyNumberFormat="1" applyFont="1" applyBorder="1"/>
    <xf numFmtId="0" fontId="9" fillId="0" borderId="4" xfId="0" applyFont="1" applyFill="1" applyBorder="1"/>
    <xf numFmtId="164" fontId="6" fillId="4" borderId="0" xfId="1" applyNumberFormat="1" applyFont="1" applyFill="1"/>
    <xf numFmtId="164" fontId="6" fillId="3" borderId="0" xfId="0" applyNumberFormat="1" applyFont="1" applyFill="1"/>
    <xf numFmtId="164" fontId="6" fillId="0" borderId="0" xfId="0" applyNumberFormat="1" applyFont="1" applyFill="1"/>
    <xf numFmtId="164" fontId="3" fillId="4" borderId="0" xfId="0" applyNumberFormat="1" applyFont="1" applyFill="1"/>
    <xf numFmtId="164" fontId="9" fillId="4" borderId="0" xfId="1" applyNumberFormat="1" applyFont="1" applyFill="1"/>
    <xf numFmtId="164" fontId="9" fillId="4" borderId="4" xfId="1" applyNumberFormat="1" applyFont="1" applyFill="1" applyBorder="1"/>
    <xf numFmtId="164" fontId="6" fillId="3" borderId="4" xfId="0" applyNumberFormat="1" applyFont="1" applyFill="1" applyBorder="1"/>
    <xf numFmtId="164" fontId="6" fillId="0" borderId="4" xfId="0" applyNumberFormat="1" applyFont="1" applyFill="1" applyBorder="1"/>
    <xf numFmtId="164" fontId="5" fillId="4" borderId="3" xfId="1" applyNumberFormat="1" applyFont="1" applyFill="1" applyBorder="1"/>
    <xf numFmtId="164" fontId="5" fillId="3" borderId="3" xfId="0" applyNumberFormat="1" applyFont="1" applyFill="1" applyBorder="1"/>
    <xf numFmtId="164" fontId="5" fillId="0" borderId="3" xfId="0" applyNumberFormat="1" applyFont="1" applyFill="1" applyBorder="1"/>
    <xf numFmtId="164" fontId="6" fillId="0" borderId="0" xfId="0" applyNumberFormat="1" applyFont="1"/>
    <xf numFmtId="164" fontId="6" fillId="5" borderId="0" xfId="1" applyNumberFormat="1" applyFont="1" applyFill="1"/>
    <xf numFmtId="164" fontId="3" fillId="5" borderId="0" xfId="0" applyNumberFormat="1" applyFont="1" applyFill="1"/>
    <xf numFmtId="164" fontId="9" fillId="5" borderId="0" xfId="1" applyNumberFormat="1" applyFont="1" applyFill="1"/>
    <xf numFmtId="164" fontId="9" fillId="5" borderId="4" xfId="1" applyNumberFormat="1" applyFont="1" applyFill="1" applyBorder="1"/>
    <xf numFmtId="164" fontId="6" fillId="5" borderId="0" xfId="0" applyNumberFormat="1" applyFont="1" applyFill="1"/>
    <xf numFmtId="165" fontId="6" fillId="0" borderId="0" xfId="1" applyFont="1"/>
    <xf numFmtId="0" fontId="5" fillId="0" borderId="8" xfId="0" applyFont="1" applyBorder="1"/>
    <xf numFmtId="0" fontId="3" fillId="0" borderId="1" xfId="0" applyFont="1" applyBorder="1"/>
    <xf numFmtId="0" fontId="6" fillId="0" borderId="1" xfId="0" applyFont="1" applyBorder="1"/>
    <xf numFmtId="0" fontId="6" fillId="0" borderId="9" xfId="0" applyFont="1" applyBorder="1"/>
    <xf numFmtId="0" fontId="3" fillId="0" borderId="5" xfId="0" applyFont="1" applyBorder="1"/>
    <xf numFmtId="0" fontId="3" fillId="0" borderId="7" xfId="0" applyFont="1" applyBorder="1"/>
    <xf numFmtId="0" fontId="5" fillId="0" borderId="2" xfId="0" applyFont="1" applyBorder="1" applyAlignment="1">
      <alignment horizontal="right"/>
    </xf>
    <xf numFmtId="0" fontId="5" fillId="0" borderId="1" xfId="0" applyFont="1" applyBorder="1"/>
    <xf numFmtId="168" fontId="5" fillId="0" borderId="0" xfId="0" applyNumberFormat="1" applyFont="1" applyBorder="1" applyAlignment="1">
      <alignment horizontal="right"/>
    </xf>
    <xf numFmtId="169" fontId="5" fillId="0" borderId="10" xfId="0" applyNumberFormat="1" applyFont="1" applyBorder="1"/>
    <xf numFmtId="0" fontId="6" fillId="0" borderId="5" xfId="0" applyFont="1" applyBorder="1"/>
    <xf numFmtId="169" fontId="5" fillId="0" borderId="6" xfId="0" applyNumberFormat="1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164" fontId="6" fillId="4" borderId="0" xfId="0" applyNumberFormat="1" applyFont="1" applyFill="1"/>
    <xf numFmtId="164" fontId="6" fillId="4" borderId="4" xfId="0" applyNumberFormat="1" applyFont="1" applyFill="1" applyBorder="1"/>
    <xf numFmtId="164" fontId="5" fillId="4" borderId="3" xfId="0" applyNumberFormat="1" applyFont="1" applyFill="1" applyBorder="1"/>
    <xf numFmtId="0" fontId="9" fillId="0" borderId="0" xfId="0" applyFont="1" applyFill="1" applyBorder="1"/>
    <xf numFmtId="164" fontId="6" fillId="4" borderId="0" xfId="0" applyNumberFormat="1" applyFont="1" applyFill="1" applyBorder="1"/>
    <xf numFmtId="164" fontId="6" fillId="3" borderId="0" xfId="0" applyNumberFormat="1" applyFont="1" applyFill="1" applyBorder="1"/>
    <xf numFmtId="164" fontId="6" fillId="0" borderId="0" xfId="0" applyNumberFormat="1" applyFont="1" applyFill="1" applyBorder="1"/>
    <xf numFmtId="164" fontId="6" fillId="3" borderId="10" xfId="0" applyNumberFormat="1" applyFont="1" applyFill="1" applyBorder="1"/>
    <xf numFmtId="164" fontId="6" fillId="3" borderId="11" xfId="0" applyNumberFormat="1" applyFont="1" applyFill="1" applyBorder="1"/>
    <xf numFmtId="164" fontId="6" fillId="3" borderId="2" xfId="0" applyNumberFormat="1" applyFont="1" applyFill="1" applyBorder="1"/>
    <xf numFmtId="164" fontId="5" fillId="3" borderId="6" xfId="0" applyNumberFormat="1" applyFont="1" applyFill="1" applyBorder="1"/>
    <xf numFmtId="164" fontId="6" fillId="3" borderId="3" xfId="0" applyNumberFormat="1" applyFont="1" applyFill="1" applyBorder="1"/>
    <xf numFmtId="164" fontId="3" fillId="3" borderId="12" xfId="0" applyNumberFormat="1" applyFont="1" applyFill="1" applyBorder="1"/>
    <xf numFmtId="164" fontId="3" fillId="0" borderId="0" xfId="0" applyNumberFormat="1" applyFont="1" applyFill="1"/>
    <xf numFmtId="164" fontId="9" fillId="0" borderId="0" xfId="1" applyNumberFormat="1" applyFont="1" applyFill="1"/>
    <xf numFmtId="164" fontId="9" fillId="0" borderId="4" xfId="1" applyNumberFormat="1" applyFont="1" applyFill="1" applyBorder="1"/>
    <xf numFmtId="164" fontId="6" fillId="0" borderId="0" xfId="1" applyNumberFormat="1" applyFont="1" applyFill="1"/>
    <xf numFmtId="164" fontId="5" fillId="0" borderId="3" xfId="1" applyNumberFormat="1" applyFont="1" applyFill="1" applyBorder="1"/>
    <xf numFmtId="0" fontId="3" fillId="0" borderId="0" xfId="0" applyFont="1" applyBorder="1"/>
    <xf numFmtId="164" fontId="3" fillId="3" borderId="0" xfId="0" applyNumberFormat="1" applyFont="1" applyFill="1" applyBorder="1"/>
    <xf numFmtId="0" fontId="0" fillId="0" borderId="0" xfId="0" applyAlignment="1">
      <alignment vertical="top" wrapText="1"/>
    </xf>
    <xf numFmtId="164" fontId="5" fillId="0" borderId="0" xfId="0" applyNumberFormat="1" applyFont="1"/>
    <xf numFmtId="165" fontId="9" fillId="0" borderId="0" xfId="0" applyNumberFormat="1" applyFont="1"/>
    <xf numFmtId="9" fontId="6" fillId="0" borderId="0" xfId="3" applyFont="1"/>
    <xf numFmtId="166" fontId="6" fillId="0" borderId="0" xfId="2" applyFont="1" applyFill="1"/>
    <xf numFmtId="166" fontId="6" fillId="0" borderId="0" xfId="2" applyFont="1"/>
    <xf numFmtId="170" fontId="6" fillId="0" borderId="0" xfId="2" applyNumberFormat="1" applyFont="1" applyAlignment="1">
      <alignment horizontal="right"/>
    </xf>
    <xf numFmtId="170" fontId="6" fillId="0" borderId="2" xfId="0" applyNumberFormat="1" applyFont="1" applyBorder="1" applyAlignment="1">
      <alignment horizontal="right"/>
    </xf>
    <xf numFmtId="164" fontId="5" fillId="3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4" borderId="0" xfId="0" applyFont="1" applyFill="1" applyAlignment="1">
      <alignment horizontal="left" vertical="top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82"/>
  <sheetViews>
    <sheetView tabSelected="1" zoomScale="80" zoomScaleNormal="80" workbookViewId="0">
      <pane ySplit="1" topLeftCell="A2" activePane="bottomLeft" state="frozen"/>
      <selection pane="bottomLeft" activeCell="F78" sqref="F78"/>
    </sheetView>
  </sheetViews>
  <sheetFormatPr defaultRowHeight="18.75" x14ac:dyDescent="0.3"/>
  <cols>
    <col min="1" max="1" width="37.140625" bestFit="1" customWidth="1"/>
    <col min="2" max="2" width="13.85546875" customWidth="1"/>
    <col min="3" max="3" width="13.140625" style="18" customWidth="1"/>
    <col min="4" max="4" width="11.42578125" style="18" customWidth="1"/>
    <col min="5" max="5" width="5.140625" customWidth="1"/>
    <col min="6" max="6" width="37.140625" bestFit="1" customWidth="1"/>
    <col min="7" max="7" width="10.85546875" bestFit="1" customWidth="1"/>
    <col min="8" max="8" width="13.140625" style="18" customWidth="1"/>
    <col min="9" max="9" width="11.42578125" style="18" customWidth="1"/>
    <col min="10" max="10" width="5.140625" customWidth="1"/>
    <col min="11" max="11" width="36.28515625" customWidth="1"/>
    <col min="12" max="12" width="15.140625" customWidth="1"/>
    <col min="13" max="13" width="12.85546875" customWidth="1"/>
    <col min="14" max="14" width="11.42578125" customWidth="1"/>
    <col min="15" max="15" width="5.28515625" customWidth="1"/>
    <col min="16" max="16" width="37.85546875" customWidth="1"/>
    <col min="17" max="17" width="12" customWidth="1"/>
    <col min="18" max="18" width="13.42578125" bestFit="1" customWidth="1"/>
    <col min="19" max="19" width="15.42578125" customWidth="1"/>
    <col min="22" max="22" width="9.42578125" bestFit="1" customWidth="1"/>
  </cols>
  <sheetData>
    <row r="1" spans="1:22" ht="19.5" thickBot="1" x14ac:dyDescent="0.35">
      <c r="A1" s="36" t="s">
        <v>120</v>
      </c>
      <c r="B1" s="37" t="s">
        <v>59</v>
      </c>
      <c r="C1" s="38" t="s">
        <v>60</v>
      </c>
      <c r="D1" s="39" t="s">
        <v>61</v>
      </c>
      <c r="F1" s="36" t="s">
        <v>114</v>
      </c>
      <c r="G1" s="37" t="s">
        <v>59</v>
      </c>
      <c r="H1" s="38" t="s">
        <v>60</v>
      </c>
      <c r="I1" s="39" t="s">
        <v>61</v>
      </c>
      <c r="K1" s="36" t="s">
        <v>115</v>
      </c>
      <c r="L1" s="37" t="s">
        <v>59</v>
      </c>
      <c r="M1" s="38" t="s">
        <v>60</v>
      </c>
      <c r="N1" s="39" t="s">
        <v>61</v>
      </c>
      <c r="P1" s="40" t="s">
        <v>51</v>
      </c>
      <c r="Q1" s="41" t="s">
        <v>60</v>
      </c>
      <c r="R1" s="42"/>
    </row>
    <row r="2" spans="1:22" s="16" customFormat="1" ht="15.75" x14ac:dyDescent="0.25">
      <c r="A2" s="16" t="s">
        <v>29</v>
      </c>
      <c r="B2" s="15">
        <v>0</v>
      </c>
      <c r="C2" s="49"/>
      <c r="D2" s="35"/>
      <c r="F2" s="16" t="s">
        <v>29</v>
      </c>
      <c r="G2" s="15">
        <v>10</v>
      </c>
      <c r="H2" s="49"/>
      <c r="I2" s="35"/>
      <c r="K2" s="16" t="s">
        <v>29</v>
      </c>
      <c r="L2" s="15">
        <v>19</v>
      </c>
      <c r="M2" s="64"/>
      <c r="N2" s="50"/>
      <c r="P2" s="66"/>
      <c r="Q2" s="86"/>
      <c r="R2" s="88"/>
    </row>
    <row r="3" spans="1:22" s="16" customFormat="1" ht="15.75" x14ac:dyDescent="0.25">
      <c r="A3" s="16" t="s">
        <v>30</v>
      </c>
      <c r="B3" s="15">
        <v>5</v>
      </c>
      <c r="C3" s="49"/>
      <c r="D3" s="35"/>
      <c r="F3" s="16" t="s">
        <v>30</v>
      </c>
      <c r="G3" s="15">
        <v>5</v>
      </c>
      <c r="H3" s="49"/>
      <c r="I3" s="35"/>
      <c r="K3" s="16" t="s">
        <v>30</v>
      </c>
      <c r="L3" s="15">
        <v>5</v>
      </c>
      <c r="M3" s="64"/>
      <c r="N3" s="50"/>
      <c r="P3" s="67" t="s">
        <v>49</v>
      </c>
      <c r="Q3" s="86"/>
      <c r="R3" s="88"/>
    </row>
    <row r="4" spans="1:22" s="16" customFormat="1" ht="15.75" x14ac:dyDescent="0.25">
      <c r="A4" s="16" t="s">
        <v>23</v>
      </c>
      <c r="B4" s="81">
        <v>15</v>
      </c>
      <c r="C4" s="49">
        <v>15</v>
      </c>
      <c r="D4" s="50">
        <v>0</v>
      </c>
      <c r="F4" s="16" t="s">
        <v>23</v>
      </c>
      <c r="G4" s="81">
        <v>10</v>
      </c>
      <c r="H4" s="49">
        <v>10</v>
      </c>
      <c r="I4" s="50">
        <v>10</v>
      </c>
      <c r="K4" s="16" t="s">
        <v>23</v>
      </c>
      <c r="L4" s="48">
        <v>10</v>
      </c>
      <c r="M4" s="64">
        <v>10</v>
      </c>
      <c r="N4" s="50">
        <v>10</v>
      </c>
      <c r="P4" s="68" t="s">
        <v>121</v>
      </c>
      <c r="Q4" s="86">
        <v>958.34</v>
      </c>
      <c r="R4" s="88"/>
      <c r="S4" s="59"/>
    </row>
    <row r="5" spans="1:22" s="16" customFormat="1" ht="15.75" x14ac:dyDescent="0.25">
      <c r="B5" s="81"/>
      <c r="C5" s="49"/>
      <c r="D5" s="50"/>
      <c r="G5" s="81"/>
      <c r="H5" s="49"/>
      <c r="I5" s="50"/>
      <c r="L5" s="81"/>
      <c r="M5" s="64"/>
      <c r="N5" s="50"/>
      <c r="P5" s="68" t="s">
        <v>67</v>
      </c>
      <c r="Q5" s="86">
        <v>171.3</v>
      </c>
      <c r="R5" s="88"/>
      <c r="S5" s="59"/>
    </row>
    <row r="6" spans="1:22" s="16" customFormat="1" ht="15.75" x14ac:dyDescent="0.25">
      <c r="A6" s="20" t="s">
        <v>25</v>
      </c>
      <c r="B6" s="81"/>
      <c r="C6" s="49"/>
      <c r="D6" s="50"/>
      <c r="F6" s="20" t="s">
        <v>25</v>
      </c>
      <c r="G6" s="81"/>
      <c r="H6" s="49"/>
      <c r="I6" s="50"/>
      <c r="K6" s="20" t="s">
        <v>25</v>
      </c>
      <c r="L6" s="51"/>
      <c r="M6" s="61"/>
      <c r="N6" s="94"/>
      <c r="P6" s="68" t="s">
        <v>84</v>
      </c>
      <c r="Q6" s="86">
        <v>-96.13</v>
      </c>
      <c r="R6" s="88"/>
      <c r="S6" s="59"/>
    </row>
    <row r="7" spans="1:22" s="16" customFormat="1" ht="15.75" x14ac:dyDescent="0.25">
      <c r="A7" s="34" t="s">
        <v>109</v>
      </c>
      <c r="B7" s="81">
        <f>$B$2*$B$4</f>
        <v>0</v>
      </c>
      <c r="C7" s="49">
        <v>0</v>
      </c>
      <c r="D7" s="50">
        <v>0</v>
      </c>
      <c r="F7" s="34" t="s">
        <v>131</v>
      </c>
      <c r="G7" s="81">
        <f>$G$2*$G$4</f>
        <v>100</v>
      </c>
      <c r="H7" s="49">
        <f>4*35</f>
        <v>140</v>
      </c>
      <c r="I7" s="50">
        <v>80</v>
      </c>
      <c r="K7" s="34" t="s">
        <v>129</v>
      </c>
      <c r="L7" s="52">
        <f>$L$2*$L$4</f>
        <v>190</v>
      </c>
      <c r="M7" s="62">
        <f>34*10</f>
        <v>340</v>
      </c>
      <c r="N7" s="95">
        <v>230</v>
      </c>
      <c r="P7" s="68" t="s">
        <v>91</v>
      </c>
      <c r="Q7" s="86">
        <v>101.28</v>
      </c>
      <c r="R7" s="88"/>
      <c r="S7" s="59"/>
    </row>
    <row r="8" spans="1:22" s="16" customFormat="1" ht="15.75" x14ac:dyDescent="0.25">
      <c r="A8" s="34" t="s">
        <v>110</v>
      </c>
      <c r="B8" s="81">
        <f>$B$2*$B$4</f>
        <v>0</v>
      </c>
      <c r="C8" s="49">
        <v>0</v>
      </c>
      <c r="D8" s="50">
        <v>0</v>
      </c>
      <c r="F8" s="34" t="s">
        <v>110</v>
      </c>
      <c r="G8" s="81">
        <f>$G$2*$G$4</f>
        <v>100</v>
      </c>
      <c r="H8" s="49">
        <v>0</v>
      </c>
      <c r="I8" s="50">
        <v>110</v>
      </c>
      <c r="K8" s="34" t="s">
        <v>110</v>
      </c>
      <c r="L8" s="52">
        <f>$L$2*$L$4</f>
        <v>190</v>
      </c>
      <c r="M8" s="62">
        <v>0</v>
      </c>
      <c r="N8" s="95">
        <v>210</v>
      </c>
      <c r="P8" s="68" t="s">
        <v>97</v>
      </c>
      <c r="Q8" s="86">
        <v>335.78</v>
      </c>
      <c r="R8" s="88"/>
      <c r="S8" s="59"/>
    </row>
    <row r="9" spans="1:22" s="16" customFormat="1" ht="15.75" x14ac:dyDescent="0.25">
      <c r="A9" s="34" t="s">
        <v>111</v>
      </c>
      <c r="B9" s="81">
        <f>$B$2*$B$4</f>
        <v>0</v>
      </c>
      <c r="C9" s="49">
        <v>0</v>
      </c>
      <c r="D9" s="50">
        <v>0</v>
      </c>
      <c r="F9" s="34" t="s">
        <v>111</v>
      </c>
      <c r="G9" s="81">
        <f>$G$2*$G$4</f>
        <v>100</v>
      </c>
      <c r="H9" s="49">
        <v>0</v>
      </c>
      <c r="I9" s="50">
        <v>80</v>
      </c>
      <c r="K9" s="34" t="s">
        <v>111</v>
      </c>
      <c r="L9" s="52">
        <f>$L$2*$L$4</f>
        <v>190</v>
      </c>
      <c r="M9" s="62">
        <v>0</v>
      </c>
      <c r="N9" s="95">
        <v>180</v>
      </c>
      <c r="P9" s="69" t="s">
        <v>116</v>
      </c>
      <c r="Q9" s="54">
        <f>H50</f>
        <v>-85</v>
      </c>
      <c r="R9" s="89"/>
      <c r="S9" s="59"/>
    </row>
    <row r="10" spans="1:22" s="16" customFormat="1" ht="15.75" x14ac:dyDescent="0.25">
      <c r="A10" s="34" t="s">
        <v>112</v>
      </c>
      <c r="B10" s="81">
        <f>$B$2*$B$4</f>
        <v>0</v>
      </c>
      <c r="C10" s="49">
        <v>0</v>
      </c>
      <c r="D10" s="50">
        <v>0</v>
      </c>
      <c r="F10" s="34" t="s">
        <v>112</v>
      </c>
      <c r="G10" s="81">
        <f>$G$2*$G$4</f>
        <v>100</v>
      </c>
      <c r="H10" s="49">
        <v>0</v>
      </c>
      <c r="I10" s="50">
        <v>100</v>
      </c>
      <c r="K10" s="34" t="s">
        <v>112</v>
      </c>
      <c r="L10" s="52">
        <f>$L$2*$L$4</f>
        <v>190</v>
      </c>
      <c r="M10" s="62">
        <v>0</v>
      </c>
      <c r="N10" s="95">
        <v>200</v>
      </c>
      <c r="P10" s="70" t="s">
        <v>47</v>
      </c>
      <c r="Q10" s="90"/>
      <c r="R10" s="91">
        <f>SUM(Q4:Q9)</f>
        <v>1385.5700000000002</v>
      </c>
      <c r="S10" s="59"/>
    </row>
    <row r="11" spans="1:22" s="16" customFormat="1" ht="15.75" x14ac:dyDescent="0.25">
      <c r="A11" s="34" t="s">
        <v>81</v>
      </c>
      <c r="B11" s="81">
        <f>$B$2*$B$4</f>
        <v>0</v>
      </c>
      <c r="C11" s="49">
        <v>0</v>
      </c>
      <c r="D11" s="50">
        <v>0</v>
      </c>
      <c r="F11" s="34" t="s">
        <v>81</v>
      </c>
      <c r="G11" s="81">
        <f>$G$2*$G$4</f>
        <v>100</v>
      </c>
      <c r="H11" s="49">
        <v>0</v>
      </c>
      <c r="I11" s="50">
        <v>140</v>
      </c>
      <c r="K11" s="34" t="s">
        <v>81</v>
      </c>
      <c r="L11" s="52">
        <f>$L$2*$L$4</f>
        <v>190</v>
      </c>
      <c r="M11" s="62">
        <v>0</v>
      </c>
      <c r="N11" s="95">
        <v>140</v>
      </c>
      <c r="P11" s="68"/>
      <c r="Q11" s="86"/>
      <c r="R11" s="88"/>
      <c r="S11" s="59"/>
    </row>
    <row r="12" spans="1:22" s="16" customFormat="1" ht="15.75" x14ac:dyDescent="0.25">
      <c r="A12" s="84" t="s">
        <v>118</v>
      </c>
      <c r="B12" s="85"/>
      <c r="C12" s="86"/>
      <c r="D12" s="87"/>
      <c r="F12" s="84" t="s">
        <v>118</v>
      </c>
      <c r="G12" s="85"/>
      <c r="H12" s="86"/>
      <c r="I12" s="87"/>
      <c r="K12" s="84" t="s">
        <v>118</v>
      </c>
      <c r="L12" s="52"/>
      <c r="M12" s="62">
        <v>0</v>
      </c>
      <c r="N12" s="95"/>
      <c r="P12" s="67" t="s">
        <v>50</v>
      </c>
      <c r="Q12" s="86"/>
      <c r="R12" s="88"/>
      <c r="S12" s="59"/>
    </row>
    <row r="13" spans="1:22" s="16" customFormat="1" ht="15.75" x14ac:dyDescent="0.25">
      <c r="A13" s="47"/>
      <c r="B13" s="82"/>
      <c r="C13" s="54"/>
      <c r="D13" s="55"/>
      <c r="F13" s="47"/>
      <c r="G13" s="82"/>
      <c r="H13" s="54"/>
      <c r="I13" s="55"/>
      <c r="K13" s="47" t="s">
        <v>82</v>
      </c>
      <c r="L13" s="53">
        <f>3*5*5</f>
        <v>75</v>
      </c>
      <c r="M13" s="63">
        <f>17*5</f>
        <v>85</v>
      </c>
      <c r="N13" s="96">
        <v>75</v>
      </c>
      <c r="P13" s="68" t="s">
        <v>121</v>
      </c>
      <c r="Q13" s="86">
        <f>315.39+14.04+245.13+755.55</f>
        <v>1330.11</v>
      </c>
      <c r="R13" s="88"/>
      <c r="S13" s="59"/>
    </row>
    <row r="14" spans="1:22" s="16" customFormat="1" ht="15.75" x14ac:dyDescent="0.25">
      <c r="A14" s="16" t="s">
        <v>31</v>
      </c>
      <c r="B14" s="81">
        <f>SUM(B7:B13)</f>
        <v>0</v>
      </c>
      <c r="C14" s="49">
        <f>SUM(C7:C13)</f>
        <v>0</v>
      </c>
      <c r="D14" s="50">
        <v>0</v>
      </c>
      <c r="F14" s="16" t="s">
        <v>31</v>
      </c>
      <c r="G14" s="81">
        <f>SUM(G7:G13)</f>
        <v>500</v>
      </c>
      <c r="H14" s="49">
        <f>SUM(H7:H13)</f>
        <v>140</v>
      </c>
      <c r="I14" s="50">
        <v>510</v>
      </c>
      <c r="K14" s="16" t="s">
        <v>31</v>
      </c>
      <c r="L14" s="48">
        <f>SUM(L7:L13)</f>
        <v>1025</v>
      </c>
      <c r="M14" s="60">
        <f>SUM(M7:M13)</f>
        <v>425</v>
      </c>
      <c r="N14" s="97">
        <v>1035</v>
      </c>
      <c r="P14" s="68" t="s">
        <v>68</v>
      </c>
      <c r="Q14" s="86">
        <v>31.35</v>
      </c>
      <c r="R14" s="88"/>
      <c r="S14" s="59"/>
      <c r="V14" s="17"/>
    </row>
    <row r="15" spans="1:22" s="16" customFormat="1" ht="15.75" x14ac:dyDescent="0.25">
      <c r="B15" s="81"/>
      <c r="C15" s="49"/>
      <c r="D15" s="50"/>
      <c r="G15" s="81"/>
      <c r="H15" s="49"/>
      <c r="I15" s="50"/>
      <c r="L15" s="48"/>
      <c r="M15" s="60"/>
      <c r="N15" s="97"/>
      <c r="P15" s="68" t="s">
        <v>85</v>
      </c>
      <c r="Q15" s="86">
        <v>-147.19999999999999</v>
      </c>
      <c r="R15" s="88"/>
      <c r="S15" s="59"/>
      <c r="V15" s="17"/>
    </row>
    <row r="16" spans="1:22" s="16" customFormat="1" ht="15.75" x14ac:dyDescent="0.25">
      <c r="A16" s="20" t="s">
        <v>52</v>
      </c>
      <c r="B16" s="81"/>
      <c r="C16" s="49"/>
      <c r="D16" s="50"/>
      <c r="F16" s="20" t="s">
        <v>52</v>
      </c>
      <c r="G16" s="81"/>
      <c r="H16" s="49"/>
      <c r="I16" s="50"/>
      <c r="K16" s="20" t="s">
        <v>52</v>
      </c>
      <c r="L16" s="48"/>
      <c r="M16" s="60"/>
      <c r="N16" s="97"/>
      <c r="P16" s="68" t="s">
        <v>92</v>
      </c>
      <c r="Q16" s="86">
        <v>593.54</v>
      </c>
      <c r="R16" s="88"/>
      <c r="S16" s="59"/>
      <c r="V16" s="17"/>
    </row>
    <row r="17" spans="1:19" s="16" customFormat="1" ht="15.75" x14ac:dyDescent="0.25">
      <c r="A17" s="43" t="s">
        <v>136</v>
      </c>
      <c r="B17" s="81">
        <v>0</v>
      </c>
      <c r="C17" s="49">
        <v>0</v>
      </c>
      <c r="D17" s="50">
        <v>0</v>
      </c>
      <c r="E17" s="43"/>
      <c r="F17" s="43" t="s">
        <v>62</v>
      </c>
      <c r="G17" s="81">
        <f>5*-50</f>
        <v>-250</v>
      </c>
      <c r="H17" s="49">
        <v>0</v>
      </c>
      <c r="I17" s="50">
        <v>-250</v>
      </c>
      <c r="J17" s="43"/>
      <c r="K17" s="43" t="s">
        <v>74</v>
      </c>
      <c r="L17" s="48">
        <f>5*L2*-7.5</f>
        <v>-712.5</v>
      </c>
      <c r="M17" s="60">
        <v>-255</v>
      </c>
      <c r="N17" s="97">
        <v>-740</v>
      </c>
      <c r="P17" s="68" t="s">
        <v>98</v>
      </c>
      <c r="Q17" s="86">
        <v>-73.31</v>
      </c>
      <c r="R17" s="88"/>
      <c r="S17" s="59"/>
    </row>
    <row r="18" spans="1:19" s="16" customFormat="1" ht="15.75" x14ac:dyDescent="0.25">
      <c r="A18" s="16" t="s">
        <v>135</v>
      </c>
      <c r="B18" s="81">
        <v>0</v>
      </c>
      <c r="C18" s="49">
        <v>0</v>
      </c>
      <c r="D18" s="50">
        <v>0</v>
      </c>
      <c r="E18" s="43"/>
      <c r="F18" s="16" t="s">
        <v>73</v>
      </c>
      <c r="G18" s="81">
        <f>5*-35</f>
        <v>-175</v>
      </c>
      <c r="H18" s="49">
        <f>-35*4</f>
        <v>-140</v>
      </c>
      <c r="I18" s="50">
        <v>-175</v>
      </c>
      <c r="J18" s="43"/>
      <c r="K18" s="16" t="s">
        <v>69</v>
      </c>
      <c r="L18" s="48">
        <f>5*-50</f>
        <v>-250</v>
      </c>
      <c r="M18" s="60">
        <v>-50</v>
      </c>
      <c r="N18" s="97">
        <v>-250</v>
      </c>
      <c r="P18" s="68" t="s">
        <v>117</v>
      </c>
      <c r="Q18" s="86">
        <f>M50</f>
        <v>-415.98</v>
      </c>
      <c r="R18" s="88"/>
      <c r="S18" s="59"/>
    </row>
    <row r="19" spans="1:19" s="16" customFormat="1" ht="15.75" x14ac:dyDescent="0.25">
      <c r="A19" s="16" t="s">
        <v>134</v>
      </c>
      <c r="B19" s="81">
        <v>0</v>
      </c>
      <c r="C19" s="49">
        <v>-38.6</v>
      </c>
      <c r="D19" s="50"/>
      <c r="E19" s="43"/>
      <c r="G19" s="81"/>
      <c r="H19" s="49"/>
      <c r="I19" s="50"/>
      <c r="J19" s="43"/>
      <c r="L19" s="48"/>
      <c r="M19" s="60"/>
      <c r="N19" s="97"/>
      <c r="P19" s="70" t="s">
        <v>48</v>
      </c>
      <c r="Q19" s="90"/>
      <c r="R19" s="91">
        <f>SUM(Q13:Q18)</f>
        <v>1318.5099999999998</v>
      </c>
    </row>
    <row r="20" spans="1:19" s="16" customFormat="1" ht="15.75" x14ac:dyDescent="0.25">
      <c r="A20" s="16" t="s">
        <v>133</v>
      </c>
      <c r="B20" s="81">
        <v>0</v>
      </c>
      <c r="C20" s="49">
        <v>-37</v>
      </c>
      <c r="D20" s="50">
        <v>0</v>
      </c>
      <c r="E20" s="43"/>
      <c r="F20" s="16" t="s">
        <v>13</v>
      </c>
      <c r="G20" s="81">
        <v>-50</v>
      </c>
      <c r="H20" s="49">
        <v>-50</v>
      </c>
      <c r="I20" s="50">
        <v>0</v>
      </c>
      <c r="J20" s="43"/>
      <c r="K20" s="43" t="s">
        <v>132</v>
      </c>
      <c r="L20" s="48">
        <v>-50</v>
      </c>
      <c r="M20" s="60">
        <v>-100</v>
      </c>
      <c r="N20" s="97">
        <v>0</v>
      </c>
      <c r="P20" s="67"/>
      <c r="Q20" s="86"/>
      <c r="R20" s="109"/>
    </row>
    <row r="21" spans="1:19" s="16" customFormat="1" ht="15.75" x14ac:dyDescent="0.25">
      <c r="B21" s="81"/>
      <c r="C21" s="49"/>
      <c r="D21" s="50"/>
      <c r="E21" s="43"/>
      <c r="G21" s="81"/>
      <c r="H21" s="49"/>
      <c r="I21" s="50"/>
      <c r="J21" s="43"/>
      <c r="K21" s="43"/>
      <c r="L21" s="48"/>
      <c r="M21" s="60"/>
      <c r="N21" s="97"/>
      <c r="P21" s="67" t="s">
        <v>130</v>
      </c>
      <c r="Q21" s="86"/>
      <c r="R21" s="88"/>
    </row>
    <row r="22" spans="1:19" s="16" customFormat="1" ht="15.75" x14ac:dyDescent="0.25">
      <c r="A22" s="20" t="s">
        <v>53</v>
      </c>
      <c r="B22" s="81"/>
      <c r="C22" s="49"/>
      <c r="D22" s="50"/>
      <c r="E22" s="43"/>
      <c r="F22" s="20" t="s">
        <v>53</v>
      </c>
      <c r="G22" s="81"/>
      <c r="H22" s="49"/>
      <c r="I22" s="50"/>
      <c r="J22" s="43"/>
      <c r="K22" s="44" t="s">
        <v>53</v>
      </c>
      <c r="L22" s="48"/>
      <c r="M22" s="60"/>
      <c r="N22" s="97"/>
      <c r="P22" s="68" t="s">
        <v>98</v>
      </c>
      <c r="Q22" s="86">
        <v>0</v>
      </c>
      <c r="R22" s="88"/>
    </row>
    <row r="23" spans="1:19" s="16" customFormat="1" ht="15.75" x14ac:dyDescent="0.25">
      <c r="A23" s="16" t="s">
        <v>8</v>
      </c>
      <c r="B23" s="81">
        <v>0</v>
      </c>
      <c r="C23" s="49">
        <v>0</v>
      </c>
      <c r="D23" s="50">
        <v>0</v>
      </c>
      <c r="E23" s="43"/>
      <c r="F23" s="16" t="s">
        <v>8</v>
      </c>
      <c r="G23" s="81">
        <v>-25</v>
      </c>
      <c r="H23" s="49">
        <v>0</v>
      </c>
      <c r="I23" s="50">
        <v>0</v>
      </c>
      <c r="J23" s="43"/>
      <c r="K23" s="43" t="s">
        <v>8</v>
      </c>
      <c r="L23" s="48">
        <v>-25</v>
      </c>
      <c r="M23" s="60">
        <v>0</v>
      </c>
      <c r="N23" s="97">
        <v>-14.48</v>
      </c>
      <c r="P23" s="68" t="s">
        <v>117</v>
      </c>
      <c r="Q23" s="86">
        <f>C50</f>
        <v>-758.33</v>
      </c>
      <c r="R23" s="88"/>
    </row>
    <row r="24" spans="1:19" s="16" customFormat="1" ht="15.75" x14ac:dyDescent="0.25">
      <c r="A24" s="16" t="s">
        <v>9</v>
      </c>
      <c r="B24" s="81">
        <v>0</v>
      </c>
      <c r="C24" s="49">
        <v>0</v>
      </c>
      <c r="D24" s="50">
        <v>0</v>
      </c>
      <c r="E24" s="43"/>
      <c r="F24" s="16" t="s">
        <v>9</v>
      </c>
      <c r="G24" s="81">
        <v>-50</v>
      </c>
      <c r="H24" s="49">
        <v>0</v>
      </c>
      <c r="I24" s="50">
        <v>-18.95</v>
      </c>
      <c r="J24" s="43"/>
      <c r="K24" s="43" t="s">
        <v>9</v>
      </c>
      <c r="L24" s="48">
        <v>-50</v>
      </c>
      <c r="M24" s="60">
        <v>0</v>
      </c>
      <c r="N24" s="97">
        <v>0</v>
      </c>
      <c r="P24" s="70" t="s">
        <v>48</v>
      </c>
      <c r="Q24" s="90"/>
      <c r="R24" s="91">
        <f>SUM(Q22:Q23)</f>
        <v>-758.33</v>
      </c>
    </row>
    <row r="25" spans="1:19" s="16" customFormat="1" ht="15.75" x14ac:dyDescent="0.25">
      <c r="A25" s="16" t="s">
        <v>7</v>
      </c>
      <c r="B25" s="81">
        <v>0</v>
      </c>
      <c r="C25" s="49">
        <v>0</v>
      </c>
      <c r="D25" s="50">
        <v>0</v>
      </c>
      <c r="E25" s="43"/>
      <c r="F25" s="16" t="s">
        <v>7</v>
      </c>
      <c r="G25" s="81">
        <v>-50</v>
      </c>
      <c r="H25" s="49">
        <v>0</v>
      </c>
      <c r="I25" s="50">
        <v>0</v>
      </c>
      <c r="J25" s="43"/>
      <c r="K25" s="43" t="s">
        <v>128</v>
      </c>
      <c r="L25" s="48">
        <v>-100</v>
      </c>
      <c r="M25" s="60">
        <v>0</v>
      </c>
      <c r="N25" s="97">
        <v>0</v>
      </c>
      <c r="P25" s="68"/>
      <c r="Q25" s="86"/>
      <c r="R25" s="88"/>
    </row>
    <row r="26" spans="1:19" s="16" customFormat="1" ht="16.5" thickBot="1" x14ac:dyDescent="0.3">
      <c r="A26" s="16" t="s">
        <v>14</v>
      </c>
      <c r="B26" s="81">
        <v>0</v>
      </c>
      <c r="C26" s="49">
        <v>0</v>
      </c>
      <c r="D26" s="50">
        <v>0</v>
      </c>
      <c r="E26" s="43"/>
      <c r="F26" s="16" t="s">
        <v>14</v>
      </c>
      <c r="G26" s="81">
        <v>-50</v>
      </c>
      <c r="H26" s="49">
        <v>0</v>
      </c>
      <c r="I26" s="50">
        <v>0</v>
      </c>
      <c r="J26" s="43"/>
      <c r="K26" s="43" t="s">
        <v>14</v>
      </c>
      <c r="L26" s="48">
        <v>-50</v>
      </c>
      <c r="M26" s="60">
        <v>0</v>
      </c>
      <c r="N26" s="97">
        <v>0</v>
      </c>
      <c r="P26" s="71" t="s">
        <v>40</v>
      </c>
      <c r="Q26" s="92"/>
      <c r="R26" s="93">
        <f>R10+R19+R24</f>
        <v>1945.75</v>
      </c>
    </row>
    <row r="27" spans="1:19" s="16" customFormat="1" ht="16.5" thickTop="1" x14ac:dyDescent="0.25">
      <c r="A27" s="43" t="s">
        <v>123</v>
      </c>
      <c r="B27" s="81">
        <v>-1000</v>
      </c>
      <c r="C27" s="49">
        <f>-576.13+-106.6</f>
        <v>-682.73</v>
      </c>
      <c r="D27" s="50">
        <v>0</v>
      </c>
      <c r="E27" s="43"/>
      <c r="F27" s="43" t="s">
        <v>86</v>
      </c>
      <c r="G27" s="81">
        <v>0</v>
      </c>
      <c r="H27" s="49">
        <v>0</v>
      </c>
      <c r="I27" s="50">
        <v>0</v>
      </c>
      <c r="J27" s="43"/>
      <c r="K27" s="43" t="s">
        <v>105</v>
      </c>
      <c r="L27" s="48">
        <v>0</v>
      </c>
      <c r="M27" s="60">
        <v>0</v>
      </c>
      <c r="N27" s="97">
        <v>-129.9</v>
      </c>
      <c r="P27" s="99"/>
      <c r="Q27" s="86"/>
      <c r="R27" s="100"/>
    </row>
    <row r="28" spans="1:19" s="16" customFormat="1" ht="15.75" x14ac:dyDescent="0.25">
      <c r="A28" s="43"/>
      <c r="B28" s="81">
        <v>0</v>
      </c>
      <c r="C28" s="49">
        <v>0</v>
      </c>
      <c r="D28" s="50">
        <v>0</v>
      </c>
      <c r="E28" s="43"/>
      <c r="F28" s="43" t="s">
        <v>105</v>
      </c>
      <c r="G28" s="81">
        <v>0</v>
      </c>
      <c r="H28" s="49">
        <v>0</v>
      </c>
      <c r="I28" s="50">
        <v>-78</v>
      </c>
      <c r="J28" s="43"/>
      <c r="K28" s="16" t="s">
        <v>99</v>
      </c>
      <c r="L28" s="48">
        <v>0</v>
      </c>
      <c r="M28" s="60">
        <v>0</v>
      </c>
      <c r="N28" s="97">
        <v>0</v>
      </c>
      <c r="P28" s="19"/>
      <c r="Q28" s="21"/>
      <c r="R28" s="65"/>
    </row>
    <row r="29" spans="1:19" s="16" customFormat="1" ht="15.75" x14ac:dyDescent="0.25">
      <c r="B29" s="81"/>
      <c r="C29" s="49"/>
      <c r="D29" s="50"/>
      <c r="E29" s="43"/>
      <c r="F29" s="16" t="s">
        <v>137</v>
      </c>
      <c r="G29" s="81"/>
      <c r="H29" s="49">
        <v>-25</v>
      </c>
      <c r="I29" s="50"/>
      <c r="J29" s="43"/>
      <c r="K29" s="16" t="s">
        <v>35</v>
      </c>
      <c r="L29" s="48">
        <v>0</v>
      </c>
      <c r="M29" s="60">
        <v>0</v>
      </c>
      <c r="N29" s="97">
        <v>-502.15</v>
      </c>
      <c r="P29" s="19"/>
      <c r="Q29" s="21"/>
      <c r="R29" s="65"/>
    </row>
    <row r="30" spans="1:19" s="16" customFormat="1" ht="15.75" x14ac:dyDescent="0.25">
      <c r="B30" s="81"/>
      <c r="C30" s="49"/>
      <c r="D30" s="50"/>
      <c r="E30" s="43"/>
      <c r="G30" s="81"/>
      <c r="H30" s="49"/>
      <c r="I30" s="50"/>
      <c r="J30" s="43"/>
      <c r="K30" s="16" t="s">
        <v>113</v>
      </c>
      <c r="L30" s="48">
        <v>-350</v>
      </c>
      <c r="M30" s="60">
        <v>-300</v>
      </c>
      <c r="N30" s="97"/>
      <c r="P30" s="19"/>
      <c r="Q30" s="21"/>
      <c r="R30" s="65"/>
    </row>
    <row r="31" spans="1:19" s="16" customFormat="1" ht="15.75" x14ac:dyDescent="0.25">
      <c r="B31" s="81"/>
      <c r="C31" s="49"/>
      <c r="D31" s="50"/>
      <c r="E31" s="43"/>
      <c r="G31" s="81"/>
      <c r="H31" s="49"/>
      <c r="I31" s="50"/>
      <c r="J31" s="43"/>
      <c r="L31" s="48"/>
      <c r="M31" s="60"/>
      <c r="N31" s="97"/>
      <c r="R31" s="65"/>
    </row>
    <row r="32" spans="1:19" s="16" customFormat="1" ht="15.75" x14ac:dyDescent="0.25">
      <c r="B32" s="81"/>
      <c r="C32" s="49"/>
      <c r="D32" s="50"/>
      <c r="E32" s="43"/>
      <c r="G32" s="81"/>
      <c r="H32" s="49"/>
      <c r="I32" s="50"/>
      <c r="J32" s="43"/>
      <c r="L32" s="48"/>
      <c r="M32" s="60"/>
      <c r="N32" s="97"/>
    </row>
    <row r="33" spans="1:18" s="16" customFormat="1" ht="15.75" x14ac:dyDescent="0.25">
      <c r="A33" s="20" t="s">
        <v>100</v>
      </c>
      <c r="B33" s="81"/>
      <c r="C33" s="49"/>
      <c r="D33" s="50"/>
      <c r="E33" s="43"/>
      <c r="F33" s="20" t="s">
        <v>100</v>
      </c>
      <c r="G33" s="81"/>
      <c r="H33" s="49"/>
      <c r="I33" s="50"/>
      <c r="J33" s="43"/>
      <c r="K33" s="44" t="s">
        <v>100</v>
      </c>
      <c r="L33" s="48"/>
      <c r="M33" s="60"/>
      <c r="N33" s="97"/>
    </row>
    <row r="34" spans="1:18" s="16" customFormat="1" ht="15.75" x14ac:dyDescent="0.25">
      <c r="A34" s="20"/>
      <c r="B34" s="81"/>
      <c r="C34" s="49"/>
      <c r="D34" s="50"/>
      <c r="E34" s="43"/>
      <c r="F34" s="20"/>
      <c r="G34" s="81"/>
      <c r="H34" s="49"/>
      <c r="I34" s="50"/>
      <c r="J34" s="43"/>
      <c r="K34" s="103" t="s">
        <v>96</v>
      </c>
      <c r="L34" s="48">
        <v>0</v>
      </c>
      <c r="M34" s="60">
        <v>0</v>
      </c>
      <c r="N34" s="97">
        <v>25</v>
      </c>
    </row>
    <row r="35" spans="1:18" s="16" customFormat="1" ht="15.75" x14ac:dyDescent="0.25">
      <c r="B35" s="81"/>
      <c r="C35" s="49"/>
      <c r="D35" s="50"/>
      <c r="E35" s="43"/>
      <c r="G35" s="81"/>
      <c r="H35" s="49"/>
      <c r="I35" s="50"/>
      <c r="J35" s="43"/>
      <c r="K35" s="44"/>
      <c r="L35" s="48"/>
      <c r="M35" s="60"/>
      <c r="N35" s="97"/>
    </row>
    <row r="36" spans="1:18" s="16" customFormat="1" ht="15.75" x14ac:dyDescent="0.25">
      <c r="A36" s="20" t="s">
        <v>54</v>
      </c>
      <c r="B36" s="81"/>
      <c r="C36" s="49"/>
      <c r="D36" s="50"/>
      <c r="E36" s="43"/>
      <c r="F36" s="20" t="s">
        <v>54</v>
      </c>
      <c r="G36" s="81"/>
      <c r="H36" s="49"/>
      <c r="I36" s="50"/>
      <c r="J36" s="43"/>
      <c r="K36" s="44" t="s">
        <v>54</v>
      </c>
      <c r="L36" s="48"/>
      <c r="M36" s="60"/>
      <c r="N36" s="97"/>
    </row>
    <row r="37" spans="1:18" s="16" customFormat="1" ht="15.75" x14ac:dyDescent="0.25">
      <c r="A37" s="16" t="s">
        <v>10</v>
      </c>
      <c r="B37" s="48">
        <v>0</v>
      </c>
      <c r="C37" s="60">
        <v>0</v>
      </c>
      <c r="D37" s="97">
        <v>0</v>
      </c>
      <c r="E37" s="43"/>
      <c r="F37" s="16" t="s">
        <v>10</v>
      </c>
      <c r="G37" s="48">
        <v>-100</v>
      </c>
      <c r="H37" s="60">
        <v>0</v>
      </c>
      <c r="I37" s="97">
        <v>-96.3</v>
      </c>
      <c r="J37" s="43"/>
      <c r="K37" s="43" t="s">
        <v>10</v>
      </c>
      <c r="L37" s="48">
        <v>-100</v>
      </c>
      <c r="M37" s="60">
        <v>0</v>
      </c>
      <c r="N37" s="97">
        <v>-96.3</v>
      </c>
    </row>
    <row r="38" spans="1:18" s="16" customFormat="1" ht="15.75" x14ac:dyDescent="0.25">
      <c r="B38" s="81"/>
      <c r="C38" s="49"/>
      <c r="D38" s="50"/>
      <c r="E38" s="43"/>
      <c r="G38" s="81"/>
      <c r="H38" s="49"/>
      <c r="I38" s="50"/>
      <c r="J38" s="43"/>
      <c r="K38" s="43"/>
      <c r="L38" s="48"/>
      <c r="M38" s="60"/>
      <c r="N38" s="97"/>
    </row>
    <row r="39" spans="1:18" s="16" customFormat="1" ht="15.75" x14ac:dyDescent="0.25">
      <c r="A39" s="19" t="s">
        <v>55</v>
      </c>
      <c r="B39" s="81"/>
      <c r="C39" s="49"/>
      <c r="D39" s="50"/>
      <c r="E39" s="43"/>
      <c r="F39" s="19" t="s">
        <v>55</v>
      </c>
      <c r="G39" s="81"/>
      <c r="H39" s="49"/>
      <c r="I39" s="50"/>
      <c r="J39" s="43"/>
      <c r="K39" s="45" t="s">
        <v>55</v>
      </c>
      <c r="L39" s="48"/>
      <c r="M39" s="60"/>
      <c r="N39" s="97"/>
    </row>
    <row r="40" spans="1:18" s="16" customFormat="1" ht="15.75" x14ac:dyDescent="0.25">
      <c r="A40" s="16" t="s">
        <v>22</v>
      </c>
      <c r="B40" s="81">
        <v>0</v>
      </c>
      <c r="C40" s="49">
        <v>0</v>
      </c>
      <c r="D40" s="50">
        <v>0</v>
      </c>
      <c r="E40" s="43"/>
      <c r="F40" s="16" t="s">
        <v>22</v>
      </c>
      <c r="G40" s="81">
        <v>0</v>
      </c>
      <c r="H40" s="49">
        <v>0</v>
      </c>
      <c r="I40" s="50">
        <v>0</v>
      </c>
      <c r="J40" s="43"/>
      <c r="K40" s="43" t="s">
        <v>77</v>
      </c>
      <c r="L40" s="48">
        <v>0</v>
      </c>
      <c r="M40" s="60">
        <v>0</v>
      </c>
      <c r="N40" s="97">
        <v>0</v>
      </c>
    </row>
    <row r="41" spans="1:18" s="16" customFormat="1" ht="15.75" x14ac:dyDescent="0.25">
      <c r="A41" s="16" t="s">
        <v>11</v>
      </c>
      <c r="B41" s="81">
        <v>0</v>
      </c>
      <c r="C41" s="49">
        <v>0</v>
      </c>
      <c r="D41" s="50">
        <v>0</v>
      </c>
      <c r="E41" s="43"/>
      <c r="F41" s="16" t="s">
        <v>11</v>
      </c>
      <c r="G41" s="81">
        <v>-50</v>
      </c>
      <c r="H41" s="49">
        <v>0</v>
      </c>
      <c r="I41" s="50">
        <v>-44.980000000000004</v>
      </c>
      <c r="J41" s="43"/>
      <c r="K41" s="43" t="s">
        <v>11</v>
      </c>
      <c r="L41" s="48">
        <v>-50</v>
      </c>
      <c r="M41" s="60">
        <f>-25.98</f>
        <v>-25.98</v>
      </c>
      <c r="N41" s="97">
        <v>-78.97</v>
      </c>
    </row>
    <row r="42" spans="1:18" s="16" customFormat="1" ht="15.75" x14ac:dyDescent="0.25">
      <c r="A42" s="16" t="s">
        <v>12</v>
      </c>
      <c r="B42" s="81">
        <v>0</v>
      </c>
      <c r="C42" s="49">
        <v>0</v>
      </c>
      <c r="D42" s="50">
        <v>0</v>
      </c>
      <c r="E42" s="43"/>
      <c r="F42" s="16" t="s">
        <v>12</v>
      </c>
      <c r="G42" s="81">
        <v>-10</v>
      </c>
      <c r="H42" s="49">
        <v>-10</v>
      </c>
      <c r="I42" s="50">
        <v>-10</v>
      </c>
      <c r="J42" s="43"/>
      <c r="K42" s="43" t="s">
        <v>12</v>
      </c>
      <c r="L42" s="48">
        <v>-10</v>
      </c>
      <c r="M42" s="60">
        <v>-10</v>
      </c>
      <c r="N42" s="97">
        <v>-10</v>
      </c>
    </row>
    <row r="43" spans="1:18" s="16" customFormat="1" ht="15.75" x14ac:dyDescent="0.25">
      <c r="B43" s="81"/>
      <c r="C43" s="49"/>
      <c r="D43" s="50"/>
      <c r="E43" s="43"/>
      <c r="G43" s="81"/>
      <c r="H43" s="49"/>
      <c r="I43" s="50"/>
      <c r="J43" s="43"/>
      <c r="K43" s="43" t="s">
        <v>63</v>
      </c>
      <c r="L43" s="48">
        <v>-100</v>
      </c>
      <c r="M43" s="60">
        <v>-100</v>
      </c>
      <c r="N43" s="97">
        <v>-100</v>
      </c>
    </row>
    <row r="44" spans="1:18" s="16" customFormat="1" ht="15.75" customHeight="1" x14ac:dyDescent="0.25">
      <c r="B44" s="81"/>
      <c r="C44" s="49"/>
      <c r="D44" s="50"/>
      <c r="E44" s="43"/>
      <c r="G44" s="81"/>
      <c r="H44" s="49"/>
      <c r="I44" s="50"/>
      <c r="J44" s="43"/>
      <c r="K44" s="43"/>
      <c r="L44" s="48"/>
      <c r="M44" s="60"/>
      <c r="N44" s="97"/>
    </row>
    <row r="45" spans="1:18" s="16" customFormat="1" ht="15.75" customHeight="1" x14ac:dyDescent="0.25">
      <c r="A45" s="20" t="s">
        <v>56</v>
      </c>
      <c r="B45" s="81"/>
      <c r="C45" s="49"/>
      <c r="D45" s="50"/>
      <c r="E45" s="43"/>
      <c r="F45" s="20" t="s">
        <v>56</v>
      </c>
      <c r="G45" s="81"/>
      <c r="H45" s="49"/>
      <c r="I45" s="50"/>
      <c r="J45" s="43"/>
      <c r="K45" s="44" t="s">
        <v>56</v>
      </c>
      <c r="L45" s="48"/>
      <c r="M45" s="60"/>
      <c r="N45" s="97"/>
      <c r="P45"/>
      <c r="Q45"/>
    </row>
    <row r="46" spans="1:18" s="16" customFormat="1" ht="15.75" x14ac:dyDescent="0.25">
      <c r="A46" s="16" t="s">
        <v>94</v>
      </c>
      <c r="B46" s="81">
        <v>0</v>
      </c>
      <c r="C46" s="49">
        <v>0</v>
      </c>
      <c r="D46" s="50">
        <v>0</v>
      </c>
      <c r="E46" s="43"/>
      <c r="F46" s="16" t="s">
        <v>94</v>
      </c>
      <c r="G46" s="81">
        <v>300</v>
      </c>
      <c r="H46" s="49">
        <v>0</v>
      </c>
      <c r="I46" s="50">
        <v>300</v>
      </c>
      <c r="J46" s="43"/>
      <c r="K46" s="16" t="s">
        <v>94</v>
      </c>
      <c r="L46" s="81">
        <v>300</v>
      </c>
      <c r="M46" s="60">
        <v>0</v>
      </c>
      <c r="N46" s="97">
        <v>300</v>
      </c>
      <c r="P46" s="118" t="s">
        <v>144</v>
      </c>
      <c r="Q46" s="118"/>
      <c r="R46" s="59"/>
    </row>
    <row r="47" spans="1:18" s="16" customFormat="1" ht="15.75" x14ac:dyDescent="0.25">
      <c r="A47" s="16" t="s">
        <v>95</v>
      </c>
      <c r="B47" s="81">
        <v>0</v>
      </c>
      <c r="C47" s="49">
        <f>D53</f>
        <v>0</v>
      </c>
      <c r="D47" s="50">
        <v>0</v>
      </c>
      <c r="E47" s="43"/>
      <c r="F47" s="16" t="s">
        <v>95</v>
      </c>
      <c r="G47" s="81">
        <f>(1200-600)*0.29</f>
        <v>174</v>
      </c>
      <c r="H47" s="49">
        <f>I53</f>
        <v>0</v>
      </c>
      <c r="I47" s="50">
        <v>199.01</v>
      </c>
      <c r="J47" s="43"/>
      <c r="K47" s="16" t="s">
        <v>95</v>
      </c>
      <c r="L47" s="81">
        <f>(1200-600)*0.71</f>
        <v>426</v>
      </c>
      <c r="M47" s="60">
        <f>I55</f>
        <v>0</v>
      </c>
      <c r="N47" s="97">
        <v>488.49</v>
      </c>
      <c r="P47" s="118"/>
      <c r="Q47" s="118"/>
    </row>
    <row r="48" spans="1:18" s="16" customFormat="1" ht="15.75" x14ac:dyDescent="0.25">
      <c r="B48" s="81"/>
      <c r="C48" s="49"/>
      <c r="D48" s="50"/>
      <c r="E48" s="43"/>
      <c r="G48" s="81"/>
      <c r="H48" s="49"/>
      <c r="I48" s="50"/>
      <c r="J48" s="43"/>
      <c r="K48" s="43"/>
      <c r="L48" s="48"/>
      <c r="M48" s="60"/>
      <c r="N48" s="97"/>
      <c r="P48" s="118"/>
      <c r="Q48" s="118"/>
    </row>
    <row r="49" spans="1:18" s="16" customFormat="1" ht="15.75" x14ac:dyDescent="0.25">
      <c r="B49" s="81"/>
      <c r="C49" s="49"/>
      <c r="D49" s="50"/>
      <c r="E49" s="43"/>
      <c r="G49" s="81"/>
      <c r="H49" s="49"/>
      <c r="I49" s="50"/>
      <c r="J49" s="43"/>
      <c r="K49" s="43"/>
      <c r="L49" s="48"/>
      <c r="M49" s="60"/>
      <c r="N49" s="97"/>
    </row>
    <row r="50" spans="1:18" s="16" customFormat="1" ht="16.5" thickBot="1" x14ac:dyDescent="0.3">
      <c r="A50" s="23" t="s">
        <v>139</v>
      </c>
      <c r="B50" s="83">
        <f>SUM(B14:B49)</f>
        <v>-1000</v>
      </c>
      <c r="C50" s="57">
        <f>SUM(C14:C49)</f>
        <v>-758.33</v>
      </c>
      <c r="D50" s="58">
        <f>SUM(D14:D49)</f>
        <v>0</v>
      </c>
      <c r="E50" s="43"/>
      <c r="F50" s="23" t="s">
        <v>138</v>
      </c>
      <c r="G50" s="83">
        <f>SUM(G14:G49)</f>
        <v>164</v>
      </c>
      <c r="H50" s="57">
        <f>SUM(H14:H49)</f>
        <v>-85</v>
      </c>
      <c r="I50" s="58">
        <f>SUM(I14:I49)</f>
        <v>335.78</v>
      </c>
      <c r="J50" s="43"/>
      <c r="K50" s="46" t="s">
        <v>140</v>
      </c>
      <c r="L50" s="56">
        <f>SUM(L14:L49)</f>
        <v>-96.5</v>
      </c>
      <c r="M50" s="57">
        <f>SUM(M14:M49)</f>
        <v>-415.98</v>
      </c>
      <c r="N50" s="98">
        <f>SUM(N14:N49)</f>
        <v>-73.309999999999945</v>
      </c>
    </row>
    <row r="51" spans="1:18" s="16" customFormat="1" ht="16.5" thickTop="1" x14ac:dyDescent="0.25">
      <c r="B51" s="59"/>
      <c r="C51" s="59"/>
      <c r="D51" s="59"/>
      <c r="E51" s="43"/>
      <c r="G51" s="59"/>
      <c r="H51" s="59"/>
      <c r="I51" s="59"/>
      <c r="J51" s="43"/>
      <c r="K51" s="43"/>
      <c r="L51" s="59"/>
      <c r="M51" s="59"/>
      <c r="N51" s="50"/>
    </row>
    <row r="52" spans="1:18" s="16" customFormat="1" ht="15.75" x14ac:dyDescent="0.25">
      <c r="A52" s="19" t="s">
        <v>143</v>
      </c>
      <c r="B52" s="102"/>
      <c r="C52" s="102">
        <v>600</v>
      </c>
      <c r="D52" s="102"/>
      <c r="E52" s="43"/>
      <c r="F52" s="19"/>
      <c r="G52" s="102"/>
      <c r="H52" s="102"/>
      <c r="I52" s="102"/>
      <c r="J52" s="43"/>
      <c r="K52" s="43"/>
      <c r="L52" s="59"/>
      <c r="M52" s="59"/>
      <c r="N52" s="50"/>
      <c r="P52" s="78" t="s">
        <v>72</v>
      </c>
      <c r="Q52" s="79"/>
      <c r="R52" s="80"/>
    </row>
    <row r="53" spans="1:18" s="16" customFormat="1" ht="15.75" x14ac:dyDescent="0.25">
      <c r="A53" s="16" t="s">
        <v>122</v>
      </c>
      <c r="B53" s="107">
        <v>0</v>
      </c>
      <c r="C53" s="59">
        <v>200</v>
      </c>
      <c r="D53" s="50"/>
      <c r="G53" s="107"/>
      <c r="H53" s="59"/>
      <c r="I53" s="50"/>
      <c r="K53" s="16" t="s">
        <v>142</v>
      </c>
      <c r="L53" s="16" t="s">
        <v>32</v>
      </c>
      <c r="M53" s="16">
        <v>85</v>
      </c>
      <c r="N53" s="35"/>
      <c r="P53" s="73"/>
      <c r="Q53" s="74" t="s">
        <v>70</v>
      </c>
      <c r="R53" s="75">
        <v>3205.06</v>
      </c>
    </row>
    <row r="54" spans="1:18" s="16" customFormat="1" ht="15.75" x14ac:dyDescent="0.25">
      <c r="A54" s="16" t="s">
        <v>78</v>
      </c>
      <c r="B54" s="107">
        <v>29</v>
      </c>
      <c r="C54" s="59">
        <v>200</v>
      </c>
      <c r="D54" s="50"/>
      <c r="G54" s="107"/>
      <c r="H54" s="59"/>
      <c r="I54" s="50"/>
      <c r="L54" s="16" t="s">
        <v>141</v>
      </c>
      <c r="M54" s="16">
        <v>415.98</v>
      </c>
      <c r="N54" s="35"/>
      <c r="P54" s="76"/>
      <c r="Q54" s="72" t="s">
        <v>71</v>
      </c>
      <c r="R54" s="77">
        <f>R26-R53</f>
        <v>-1259.31</v>
      </c>
    </row>
    <row r="55" spans="1:18" s="16" customFormat="1" ht="15.75" x14ac:dyDescent="0.25">
      <c r="A55" s="16" t="s">
        <v>79</v>
      </c>
      <c r="B55" s="107">
        <v>71</v>
      </c>
      <c r="C55" s="59">
        <v>200</v>
      </c>
      <c r="D55" s="50"/>
      <c r="G55" s="107"/>
      <c r="H55" s="59"/>
      <c r="I55" s="50"/>
      <c r="L55" s="59" t="s">
        <v>124</v>
      </c>
      <c r="M55" s="16">
        <v>758.33</v>
      </c>
      <c r="N55" s="35"/>
      <c r="R55" s="59">
        <f>C50+H50+M50</f>
        <v>-1259.31</v>
      </c>
    </row>
    <row r="56" spans="1:18" s="16" customFormat="1" ht="15.75" x14ac:dyDescent="0.25">
      <c r="B56" s="108">
        <f>SUM(B53:B55)</f>
        <v>100</v>
      </c>
      <c r="D56" s="35"/>
      <c r="G56" s="108"/>
      <c r="I56" s="35"/>
      <c r="N56" s="35"/>
      <c r="R56" s="22">
        <f>R54-R55</f>
        <v>0</v>
      </c>
    </row>
    <row r="57" spans="1:18" s="16" customFormat="1" ht="15.75" x14ac:dyDescent="0.25">
      <c r="D57" s="35"/>
      <c r="I57" s="35"/>
    </row>
    <row r="58" spans="1:18" s="16" customFormat="1" ht="15.75" x14ac:dyDescent="0.25">
      <c r="B58" s="104"/>
      <c r="C58" s="104"/>
      <c r="D58" s="105"/>
      <c r="E58" s="106"/>
      <c r="G58" s="104"/>
      <c r="H58" s="104"/>
      <c r="I58" s="105"/>
      <c r="J58" s="106"/>
      <c r="K58" s="105"/>
    </row>
    <row r="59" spans="1:18" s="16" customFormat="1" ht="16.5" thickBot="1" x14ac:dyDescent="0.3">
      <c r="B59" s="104"/>
      <c r="C59" s="104"/>
      <c r="D59" s="105"/>
      <c r="E59" s="106"/>
      <c r="G59" s="104"/>
      <c r="H59" s="104"/>
      <c r="I59" s="105"/>
      <c r="J59" s="106"/>
      <c r="K59" s="105"/>
    </row>
    <row r="60" spans="1:18" s="16" customFormat="1" ht="16.5" thickBot="1" x14ac:dyDescent="0.3">
      <c r="A60" t="s">
        <v>107</v>
      </c>
      <c r="B60" s="119" t="s">
        <v>124</v>
      </c>
      <c r="C60" s="120"/>
      <c r="D60"/>
      <c r="E60"/>
      <c r="F60"/>
      <c r="G60" s="119" t="s">
        <v>32</v>
      </c>
      <c r="H60" s="120"/>
      <c r="L60" s="119" t="s">
        <v>33</v>
      </c>
      <c r="M60" s="120"/>
    </row>
    <row r="61" spans="1:18" s="16" customFormat="1" ht="15.75" x14ac:dyDescent="0.25">
      <c r="A61"/>
      <c r="B61" s="110" t="s">
        <v>0</v>
      </c>
      <c r="C61" s="111" t="s">
        <v>108</v>
      </c>
      <c r="G61" s="110" t="s">
        <v>0</v>
      </c>
      <c r="H61" s="111" t="s">
        <v>108</v>
      </c>
      <c r="L61" s="110" t="s">
        <v>0</v>
      </c>
      <c r="M61" s="111" t="s">
        <v>108</v>
      </c>
    </row>
    <row r="62" spans="1:18" s="16" customFormat="1" ht="15.75" x14ac:dyDescent="0.25">
      <c r="A62"/>
      <c r="B62" s="112"/>
      <c r="C62" s="113"/>
      <c r="G62" s="112"/>
      <c r="H62" s="113"/>
      <c r="L62" s="112"/>
      <c r="M62" s="113"/>
    </row>
    <row r="63" spans="1:18" s="16" customFormat="1" ht="15.75" x14ac:dyDescent="0.25">
      <c r="A63" t="s">
        <v>109</v>
      </c>
      <c r="B63" s="112"/>
      <c r="C63" s="113"/>
      <c r="G63" s="112"/>
      <c r="H63" s="113"/>
      <c r="L63" s="112"/>
      <c r="M63" s="113"/>
    </row>
    <row r="64" spans="1:18" s="16" customFormat="1" ht="15.75" x14ac:dyDescent="0.25">
      <c r="A64" t="s">
        <v>110</v>
      </c>
      <c r="B64" s="112"/>
      <c r="C64" s="113"/>
      <c r="G64" s="112"/>
      <c r="H64" s="113"/>
      <c r="I64"/>
      <c r="J64"/>
      <c r="K64"/>
      <c r="L64" s="112"/>
      <c r="M64" s="113"/>
    </row>
    <row r="65" spans="1:19" s="16" customFormat="1" ht="15.75" x14ac:dyDescent="0.25">
      <c r="A65" t="s">
        <v>111</v>
      </c>
      <c r="B65" s="112"/>
      <c r="C65" s="113"/>
      <c r="D65"/>
      <c r="E65"/>
      <c r="F65"/>
      <c r="G65" s="112"/>
      <c r="H65" s="113"/>
      <c r="I65"/>
      <c r="J65"/>
      <c r="K65"/>
      <c r="L65" s="112"/>
      <c r="M65" s="113"/>
    </row>
    <row r="66" spans="1:19" s="16" customFormat="1" ht="15.75" x14ac:dyDescent="0.25">
      <c r="A66" t="s">
        <v>112</v>
      </c>
      <c r="B66" s="112"/>
      <c r="C66" s="113"/>
      <c r="D66"/>
      <c r="E66"/>
      <c r="F66"/>
      <c r="G66" s="112"/>
      <c r="H66" s="113"/>
      <c r="I66"/>
      <c r="J66"/>
      <c r="K66"/>
      <c r="L66" s="112"/>
      <c r="M66" s="113"/>
    </row>
    <row r="67" spans="1:19" s="16" customFormat="1" ht="15.75" x14ac:dyDescent="0.25">
      <c r="A67" t="s">
        <v>81</v>
      </c>
      <c r="B67" s="112"/>
      <c r="C67" s="113"/>
      <c r="D67"/>
      <c r="E67"/>
      <c r="F67"/>
      <c r="G67" s="112"/>
      <c r="H67" s="113"/>
      <c r="I67"/>
      <c r="J67"/>
      <c r="K67"/>
      <c r="L67" s="112"/>
      <c r="M67" s="113"/>
    </row>
    <row r="68" spans="1:19" s="16" customFormat="1" ht="16.5" thickBot="1" x14ac:dyDescent="0.3">
      <c r="A68"/>
      <c r="B68" s="114"/>
      <c r="C68" s="115"/>
      <c r="D68"/>
      <c r="E68"/>
      <c r="F68"/>
      <c r="G68" s="114"/>
      <c r="H68" s="115"/>
      <c r="I68"/>
      <c r="J68"/>
      <c r="K68"/>
      <c r="L68" s="114"/>
      <c r="M68" s="115"/>
    </row>
    <row r="69" spans="1:19" s="16" customFormat="1" ht="16.5" thickBot="1" x14ac:dyDescent="0.3">
      <c r="A69"/>
      <c r="B69" s="116">
        <f>SUM(B63:B68)</f>
        <v>0</v>
      </c>
      <c r="C69" s="117">
        <f>SUM(C63:C68)</f>
        <v>0</v>
      </c>
      <c r="D69"/>
      <c r="E69"/>
      <c r="F69"/>
      <c r="G69" s="116">
        <f>SUM(G63:G68)</f>
        <v>0</v>
      </c>
      <c r="H69" s="117">
        <f>SUM(H63:H68)</f>
        <v>0</v>
      </c>
      <c r="I69"/>
      <c r="J69"/>
      <c r="K69"/>
      <c r="L69" s="116">
        <f>SUM(L63:L68)</f>
        <v>0</v>
      </c>
      <c r="M69" s="117">
        <f>SUM(M63:M68)</f>
        <v>0</v>
      </c>
    </row>
    <row r="70" spans="1:19" s="16" customFormat="1" ht="16.5" thickTop="1" x14ac:dyDescent="0.25">
      <c r="A70"/>
      <c r="B70"/>
      <c r="C70"/>
      <c r="D70"/>
      <c r="E70"/>
      <c r="F70"/>
      <c r="G70"/>
      <c r="H70"/>
      <c r="I70"/>
      <c r="J70"/>
      <c r="K70"/>
    </row>
    <row r="71" spans="1:19" s="16" customFormat="1" ht="15.75" x14ac:dyDescent="0.25">
      <c r="D71"/>
      <c r="E71"/>
      <c r="F71"/>
      <c r="G71"/>
      <c r="H71"/>
      <c r="I71"/>
      <c r="J71"/>
      <c r="K71"/>
    </row>
    <row r="72" spans="1:19" s="16" customFormat="1" x14ac:dyDescent="0.3">
      <c r="D72"/>
      <c r="E72"/>
      <c r="F72"/>
      <c r="G72"/>
      <c r="H72" s="18"/>
      <c r="I72" s="18"/>
      <c r="J72"/>
      <c r="K72"/>
      <c r="R72"/>
    </row>
    <row r="73" spans="1:19" s="16" customFormat="1" x14ac:dyDescent="0.3">
      <c r="D73" s="18"/>
      <c r="E73"/>
      <c r="F73"/>
      <c r="G73"/>
      <c r="H73" s="18"/>
      <c r="I73" s="18"/>
      <c r="J73"/>
      <c r="K73"/>
      <c r="P73"/>
      <c r="Q73"/>
      <c r="R73"/>
    </row>
    <row r="74" spans="1:19" s="16" customFormat="1" x14ac:dyDescent="0.3">
      <c r="D74" s="18"/>
      <c r="E74"/>
      <c r="F74"/>
      <c r="G74"/>
      <c r="H74" s="18"/>
      <c r="I74" s="18"/>
      <c r="J74"/>
      <c r="K74"/>
      <c r="P74"/>
      <c r="Q74"/>
      <c r="R74"/>
      <c r="S74"/>
    </row>
    <row r="75" spans="1:19" x14ac:dyDescent="0.3">
      <c r="C75"/>
      <c r="O75" s="16"/>
    </row>
    <row r="76" spans="1:19" x14ac:dyDescent="0.3">
      <c r="C76"/>
      <c r="O76" s="16"/>
    </row>
    <row r="77" spans="1:19" x14ac:dyDescent="0.3">
      <c r="C77"/>
    </row>
    <row r="78" spans="1:19" x14ac:dyDescent="0.3">
      <c r="C78"/>
    </row>
    <row r="79" spans="1:19" x14ac:dyDescent="0.3">
      <c r="C79"/>
    </row>
    <row r="80" spans="1:19" x14ac:dyDescent="0.3">
      <c r="C80"/>
    </row>
    <row r="81" spans="3:3" x14ac:dyDescent="0.3">
      <c r="C81"/>
    </row>
    <row r="82" spans="3:3" x14ac:dyDescent="0.3">
      <c r="C82"/>
    </row>
  </sheetData>
  <mergeCells count="4">
    <mergeCell ref="P46:Q48"/>
    <mergeCell ref="G60:H60"/>
    <mergeCell ref="B60:C60"/>
    <mergeCell ref="L60:M6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0" verticalDpi="0" r:id="rId1"/>
  <headerFooter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56"/>
  <sheetViews>
    <sheetView zoomScale="90" zoomScaleNormal="90" workbookViewId="0">
      <pane ySplit="3" topLeftCell="A27" activePane="bottomLeft" state="frozen"/>
      <selection pane="bottomLeft" activeCell="M51" sqref="M51"/>
    </sheetView>
  </sheetViews>
  <sheetFormatPr defaultColWidth="9.140625" defaultRowHeight="15" x14ac:dyDescent="0.25"/>
  <cols>
    <col min="1" max="1" width="39.28515625" style="1" customWidth="1"/>
    <col min="2" max="2" width="14" style="2" customWidth="1"/>
    <col min="3" max="3" width="12.42578125" style="1" customWidth="1"/>
    <col min="4" max="4" width="11.42578125" style="2" customWidth="1"/>
    <col min="5" max="8" width="12.7109375" style="12" customWidth="1"/>
    <col min="9" max="13" width="12.42578125" style="1" bestFit="1" customWidth="1"/>
    <col min="14" max="16384" width="9.140625" style="1"/>
  </cols>
  <sheetData>
    <row r="1" spans="1:13" ht="23.25" x14ac:dyDescent="0.25">
      <c r="A1" s="25" t="s">
        <v>15</v>
      </c>
    </row>
    <row r="3" spans="1:13" ht="30" x14ac:dyDescent="0.25">
      <c r="B3" s="2" t="s">
        <v>16</v>
      </c>
      <c r="C3" s="9" t="s">
        <v>19</v>
      </c>
      <c r="D3" s="10" t="s">
        <v>18</v>
      </c>
      <c r="E3" s="11" t="s">
        <v>38</v>
      </c>
      <c r="F3" s="11" t="s">
        <v>42</v>
      </c>
      <c r="G3" s="11" t="s">
        <v>66</v>
      </c>
      <c r="H3" s="11" t="s">
        <v>76</v>
      </c>
      <c r="I3" s="11" t="s">
        <v>88</v>
      </c>
      <c r="J3" s="11" t="s">
        <v>102</v>
      </c>
      <c r="K3" s="11" t="s">
        <v>103</v>
      </c>
      <c r="L3" s="11" t="s">
        <v>125</v>
      </c>
      <c r="M3" s="11" t="s">
        <v>126</v>
      </c>
    </row>
    <row r="4" spans="1:13" ht="18.75" x14ac:dyDescent="0.25">
      <c r="A4" s="24" t="s">
        <v>124</v>
      </c>
      <c r="C4" s="6"/>
      <c r="I4" s="12"/>
      <c r="J4" s="12"/>
      <c r="K4" s="12"/>
    </row>
    <row r="5" spans="1:13" x14ac:dyDescent="0.25">
      <c r="A5" s="1" t="s">
        <v>127</v>
      </c>
      <c r="B5" s="2">
        <v>2020</v>
      </c>
      <c r="C5" s="6">
        <f>576.13+106.6</f>
        <v>682.73</v>
      </c>
      <c r="D5" s="2">
        <v>4</v>
      </c>
      <c r="E5" s="1"/>
      <c r="F5" s="13"/>
      <c r="G5" s="13"/>
      <c r="H5" s="1"/>
      <c r="J5" s="13">
        <f>C5-($C5/$D5)</f>
        <v>512.04750000000001</v>
      </c>
      <c r="K5" s="13">
        <f>J5-($C5/$D5)</f>
        <v>341.36500000000001</v>
      </c>
      <c r="L5" s="13">
        <f>K5-($C5/$D5)</f>
        <v>170.6825</v>
      </c>
      <c r="M5" s="13">
        <f>L5-($C5/$D5)</f>
        <v>0</v>
      </c>
    </row>
    <row r="6" spans="1:13" x14ac:dyDescent="0.25">
      <c r="B6" s="2">
        <v>2021</v>
      </c>
      <c r="C6" s="6">
        <v>0</v>
      </c>
      <c r="D6" s="2">
        <v>1</v>
      </c>
      <c r="E6" s="1"/>
      <c r="F6" s="1"/>
      <c r="G6" s="1"/>
      <c r="H6" s="1"/>
      <c r="J6" s="13">
        <f>C6-($C6/$D6)</f>
        <v>0</v>
      </c>
      <c r="K6" s="13">
        <f>J6-($C6/$D6)</f>
        <v>0</v>
      </c>
      <c r="L6" s="13">
        <f>K6-($C6/$D6)</f>
        <v>0</v>
      </c>
      <c r="M6" s="13"/>
    </row>
    <row r="7" spans="1:13" x14ac:dyDescent="0.25">
      <c r="C7" s="6"/>
      <c r="I7" s="12"/>
      <c r="J7" s="12"/>
      <c r="K7" s="12"/>
    </row>
    <row r="8" spans="1:13" x14ac:dyDescent="0.25">
      <c r="A8" s="29"/>
      <c r="B8" s="30"/>
      <c r="C8" s="31"/>
      <c r="D8" s="32" t="s">
        <v>45</v>
      </c>
      <c r="E8" s="33">
        <f t="shared" ref="E8:M8" si="0">SUM(E5:E7)</f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512.04750000000001</v>
      </c>
      <c r="K8" s="33">
        <f t="shared" si="0"/>
        <v>341.36500000000001</v>
      </c>
      <c r="L8" s="33">
        <f t="shared" si="0"/>
        <v>170.6825</v>
      </c>
      <c r="M8" s="33">
        <f t="shared" si="0"/>
        <v>0</v>
      </c>
    </row>
    <row r="9" spans="1:13" ht="18.75" x14ac:dyDescent="0.25">
      <c r="A9" s="24" t="s">
        <v>32</v>
      </c>
      <c r="I9" s="12"/>
    </row>
    <row r="10" spans="1:13" x14ac:dyDescent="0.25">
      <c r="A10" s="1" t="s">
        <v>1</v>
      </c>
      <c r="B10" s="2">
        <v>2010</v>
      </c>
      <c r="C10" s="6">
        <v>75</v>
      </c>
      <c r="D10" s="2">
        <v>4</v>
      </c>
      <c r="E10" s="13">
        <v>0</v>
      </c>
      <c r="I10" s="12"/>
    </row>
    <row r="11" spans="1:13" x14ac:dyDescent="0.25">
      <c r="A11" s="1" t="s">
        <v>2</v>
      </c>
      <c r="B11" s="2">
        <v>2010</v>
      </c>
      <c r="C11" s="6">
        <v>260</v>
      </c>
      <c r="D11" s="2">
        <v>4</v>
      </c>
      <c r="E11" s="13">
        <v>0</v>
      </c>
      <c r="I11" s="12"/>
    </row>
    <row r="12" spans="1:13" x14ac:dyDescent="0.25">
      <c r="A12" s="1" t="s">
        <v>3</v>
      </c>
      <c r="B12" s="2">
        <v>2010</v>
      </c>
      <c r="C12" s="6">
        <v>95</v>
      </c>
      <c r="D12" s="2">
        <v>1</v>
      </c>
      <c r="E12" s="13">
        <v>0</v>
      </c>
      <c r="I12" s="12"/>
    </row>
    <row r="13" spans="1:13" x14ac:dyDescent="0.25">
      <c r="A13" s="1" t="s">
        <v>4</v>
      </c>
      <c r="B13" s="2">
        <v>2010</v>
      </c>
      <c r="C13" s="6">
        <v>20</v>
      </c>
      <c r="D13" s="2">
        <v>1</v>
      </c>
      <c r="E13" s="13">
        <v>0</v>
      </c>
      <c r="I13" s="12"/>
    </row>
    <row r="14" spans="1:13" x14ac:dyDescent="0.25">
      <c r="A14" s="1" t="s">
        <v>5</v>
      </c>
      <c r="B14" s="2">
        <v>2010</v>
      </c>
      <c r="C14" s="6">
        <v>30</v>
      </c>
      <c r="D14" s="2">
        <v>4</v>
      </c>
      <c r="E14" s="13">
        <v>0</v>
      </c>
      <c r="I14" s="12"/>
    </row>
    <row r="15" spans="1:13" x14ac:dyDescent="0.25">
      <c r="A15" s="1" t="s">
        <v>17</v>
      </c>
      <c r="B15" s="2">
        <v>2010</v>
      </c>
      <c r="C15" s="6">
        <v>20</v>
      </c>
      <c r="D15" s="2">
        <v>2</v>
      </c>
      <c r="E15" s="13">
        <v>0</v>
      </c>
      <c r="I15" s="12"/>
    </row>
    <row r="16" spans="1:13" x14ac:dyDescent="0.25">
      <c r="A16" s="1" t="s">
        <v>20</v>
      </c>
      <c r="B16" s="2">
        <v>2011</v>
      </c>
      <c r="C16" s="6">
        <v>69.58</v>
      </c>
      <c r="D16" s="2">
        <v>1</v>
      </c>
      <c r="E16" s="13">
        <v>0</v>
      </c>
      <c r="I16" s="12"/>
    </row>
    <row r="17" spans="1:13" x14ac:dyDescent="0.25">
      <c r="A17" s="1" t="s">
        <v>27</v>
      </c>
      <c r="B17" s="2">
        <v>2012</v>
      </c>
      <c r="C17" s="6">
        <v>49</v>
      </c>
      <c r="D17" s="2">
        <v>4</v>
      </c>
      <c r="E17" s="13">
        <v>0</v>
      </c>
      <c r="I17" s="12"/>
    </row>
    <row r="18" spans="1:13" x14ac:dyDescent="0.25">
      <c r="A18" s="1" t="s">
        <v>2</v>
      </c>
      <c r="B18" s="2">
        <v>2012</v>
      </c>
      <c r="C18" s="6">
        <v>45</v>
      </c>
      <c r="D18" s="2">
        <v>4</v>
      </c>
      <c r="E18" s="13">
        <v>0</v>
      </c>
      <c r="I18" s="12"/>
    </row>
    <row r="19" spans="1:13" x14ac:dyDescent="0.25">
      <c r="A19" s="1" t="s">
        <v>28</v>
      </c>
      <c r="B19" s="2">
        <v>2012</v>
      </c>
      <c r="C19" s="6">
        <v>250</v>
      </c>
      <c r="D19" s="2">
        <v>4</v>
      </c>
      <c r="E19" s="13">
        <v>0</v>
      </c>
      <c r="I19" s="12"/>
    </row>
    <row r="20" spans="1:13" x14ac:dyDescent="0.25">
      <c r="A20" s="1" t="s">
        <v>34</v>
      </c>
      <c r="B20" s="2">
        <v>2013</v>
      </c>
      <c r="C20" s="6">
        <v>12.99</v>
      </c>
      <c r="D20" s="2">
        <v>4</v>
      </c>
      <c r="E20" s="13">
        <v>0</v>
      </c>
      <c r="I20" s="12"/>
    </row>
    <row r="21" spans="1:13" x14ac:dyDescent="0.25">
      <c r="A21" s="1" t="s">
        <v>37</v>
      </c>
      <c r="B21" s="2">
        <v>2013</v>
      </c>
      <c r="C21" s="6">
        <v>365.44</v>
      </c>
      <c r="D21" s="2">
        <v>4</v>
      </c>
      <c r="E21" s="13">
        <v>0</v>
      </c>
      <c r="I21" s="12"/>
    </row>
    <row r="22" spans="1:13" x14ac:dyDescent="0.25">
      <c r="A22" s="1" t="s">
        <v>44</v>
      </c>
      <c r="B22" s="2">
        <v>2014</v>
      </c>
      <c r="C22" s="6">
        <v>187.78</v>
      </c>
      <c r="D22" s="2">
        <v>4</v>
      </c>
      <c r="E22" s="13">
        <v>0</v>
      </c>
      <c r="F22" s="13"/>
      <c r="G22" s="13"/>
      <c r="H22" s="13"/>
      <c r="I22" s="13"/>
    </row>
    <row r="23" spans="1:13" x14ac:dyDescent="0.25">
      <c r="A23" s="1" t="s">
        <v>6</v>
      </c>
      <c r="B23" s="2">
        <v>2014</v>
      </c>
      <c r="C23" s="6">
        <v>100</v>
      </c>
      <c r="D23" s="2">
        <v>4</v>
      </c>
      <c r="E23" s="13">
        <v>0</v>
      </c>
      <c r="F23" s="13"/>
      <c r="G23" s="13"/>
      <c r="H23" s="13"/>
      <c r="I23" s="13"/>
    </row>
    <row r="24" spans="1:13" x14ac:dyDescent="0.25">
      <c r="A24" s="1" t="s">
        <v>65</v>
      </c>
      <c r="B24" s="2">
        <v>2015</v>
      </c>
      <c r="C24" s="6">
        <v>25</v>
      </c>
      <c r="D24" s="2">
        <v>2</v>
      </c>
      <c r="E24" s="13">
        <v>0</v>
      </c>
      <c r="F24" s="13"/>
      <c r="G24" s="13"/>
      <c r="H24" s="13"/>
      <c r="I24" s="13"/>
    </row>
    <row r="25" spans="1:13" x14ac:dyDescent="0.25">
      <c r="A25" s="1" t="s">
        <v>89</v>
      </c>
      <c r="B25" s="2">
        <v>2017</v>
      </c>
      <c r="C25" s="6">
        <v>322.83</v>
      </c>
      <c r="D25" s="2">
        <v>4</v>
      </c>
      <c r="E25" s="13"/>
      <c r="F25" s="13">
        <f>C25-($C25/$D25)</f>
        <v>242.1225</v>
      </c>
      <c r="G25" s="13">
        <f>F25-($C25/$D25)</f>
        <v>161.41500000000002</v>
      </c>
      <c r="H25" s="13">
        <f>G25-($C25/$D25)</f>
        <v>80.707500000000024</v>
      </c>
      <c r="I25" s="13">
        <f>H25-($C25/$D25)</f>
        <v>0</v>
      </c>
      <c r="J25" s="13"/>
      <c r="K25" s="13"/>
    </row>
    <row r="26" spans="1:13" x14ac:dyDescent="0.25">
      <c r="A26" s="1" t="s">
        <v>80</v>
      </c>
      <c r="B26" s="2">
        <v>2018</v>
      </c>
      <c r="C26" s="6">
        <v>0</v>
      </c>
      <c r="D26" s="2">
        <v>0</v>
      </c>
      <c r="E26" s="13"/>
      <c r="F26" s="13"/>
      <c r="G26" s="13">
        <v>0</v>
      </c>
      <c r="H26" s="13"/>
      <c r="I26" s="13"/>
      <c r="J26" s="13"/>
      <c r="K26" s="13"/>
    </row>
    <row r="27" spans="1:13" x14ac:dyDescent="0.25">
      <c r="A27" s="1" t="s">
        <v>106</v>
      </c>
      <c r="B27" s="2">
        <v>2019</v>
      </c>
      <c r="C27" s="6">
        <v>78</v>
      </c>
      <c r="D27" s="2">
        <v>2</v>
      </c>
      <c r="E27" s="1"/>
      <c r="F27" s="13"/>
      <c r="G27" s="13"/>
      <c r="H27" s="13">
        <f>C27-($C27/$D27)</f>
        <v>39</v>
      </c>
      <c r="I27" s="13">
        <f>H27-($C27/$D27)</f>
        <v>0</v>
      </c>
      <c r="J27" s="13"/>
      <c r="K27" s="13"/>
    </row>
    <row r="28" spans="1:13" x14ac:dyDescent="0.25">
      <c r="C28" s="6"/>
      <c r="E28" s="13"/>
      <c r="F28" s="13"/>
      <c r="G28" s="13"/>
      <c r="H28" s="13"/>
      <c r="I28" s="13"/>
      <c r="J28" s="13"/>
      <c r="K28" s="13"/>
    </row>
    <row r="29" spans="1:13" x14ac:dyDescent="0.25">
      <c r="A29" s="29"/>
      <c r="B29" s="30"/>
      <c r="C29" s="31"/>
      <c r="D29" s="32" t="s">
        <v>39</v>
      </c>
      <c r="E29" s="33">
        <f t="shared" ref="E29:M29" si="1">SUM(E10:E28)</f>
        <v>0</v>
      </c>
      <c r="F29" s="33">
        <f t="shared" si="1"/>
        <v>242.1225</v>
      </c>
      <c r="G29" s="33">
        <f t="shared" si="1"/>
        <v>161.41500000000002</v>
      </c>
      <c r="H29" s="33">
        <f t="shared" si="1"/>
        <v>119.70750000000002</v>
      </c>
      <c r="I29" s="33">
        <f t="shared" si="1"/>
        <v>0</v>
      </c>
      <c r="J29" s="33">
        <f t="shared" si="1"/>
        <v>0</v>
      </c>
      <c r="K29" s="33">
        <f t="shared" si="1"/>
        <v>0</v>
      </c>
      <c r="L29" s="33">
        <f t="shared" si="1"/>
        <v>0</v>
      </c>
      <c r="M29" s="33">
        <f t="shared" si="1"/>
        <v>0</v>
      </c>
    </row>
    <row r="30" spans="1:13" x14ac:dyDescent="0.25">
      <c r="C30" s="6"/>
      <c r="D30" s="7"/>
      <c r="E30" s="14"/>
      <c r="F30" s="14"/>
      <c r="G30" s="14"/>
      <c r="H30" s="14"/>
      <c r="I30" s="14"/>
      <c r="J30" s="14"/>
      <c r="K30" s="14"/>
    </row>
    <row r="31" spans="1:13" ht="18.75" x14ac:dyDescent="0.25">
      <c r="A31" s="24" t="s">
        <v>33</v>
      </c>
      <c r="C31" s="6"/>
      <c r="I31" s="12"/>
      <c r="J31" s="12"/>
      <c r="K31" s="12"/>
    </row>
    <row r="32" spans="1:13" x14ac:dyDescent="0.25">
      <c r="A32" s="1" t="s">
        <v>24</v>
      </c>
      <c r="B32" s="2">
        <v>2012</v>
      </c>
      <c r="C32" s="6">
        <v>31.44</v>
      </c>
      <c r="D32" s="2">
        <v>2</v>
      </c>
      <c r="E32" s="13">
        <v>0</v>
      </c>
      <c r="I32" s="12"/>
      <c r="J32" s="12"/>
      <c r="K32" s="12"/>
    </row>
    <row r="33" spans="1:11" x14ac:dyDescent="0.25">
      <c r="A33" s="1" t="s">
        <v>26</v>
      </c>
      <c r="B33" s="2">
        <v>2012</v>
      </c>
      <c r="C33" s="6">
        <v>23.06</v>
      </c>
      <c r="D33" s="2">
        <v>4</v>
      </c>
      <c r="E33" s="13">
        <v>0</v>
      </c>
      <c r="I33" s="12"/>
      <c r="J33" s="12"/>
      <c r="K33" s="12"/>
    </row>
    <row r="34" spans="1:11" x14ac:dyDescent="0.25">
      <c r="A34" s="1" t="s">
        <v>36</v>
      </c>
      <c r="B34" s="2">
        <v>2013</v>
      </c>
      <c r="C34" s="6">
        <v>85</v>
      </c>
      <c r="D34" s="2">
        <v>4</v>
      </c>
      <c r="E34" s="13">
        <v>0</v>
      </c>
      <c r="F34" s="13"/>
      <c r="G34" s="13"/>
      <c r="H34" s="13"/>
      <c r="I34" s="13"/>
      <c r="J34" s="13"/>
      <c r="K34" s="13"/>
    </row>
    <row r="35" spans="1:11" x14ac:dyDescent="0.25">
      <c r="A35" s="1" t="s">
        <v>41</v>
      </c>
      <c r="B35" s="2">
        <v>2014</v>
      </c>
      <c r="C35" s="6">
        <v>23.97</v>
      </c>
      <c r="D35" s="2">
        <v>2</v>
      </c>
      <c r="E35" s="13">
        <v>0</v>
      </c>
      <c r="F35" s="13"/>
      <c r="G35" s="13"/>
      <c r="H35" s="13"/>
      <c r="I35" s="13"/>
      <c r="J35" s="13"/>
      <c r="K35" s="13"/>
    </row>
    <row r="36" spans="1:11" x14ac:dyDescent="0.25">
      <c r="A36" s="1" t="s">
        <v>46</v>
      </c>
      <c r="B36" s="2">
        <v>2014</v>
      </c>
      <c r="C36" s="6">
        <v>18.45</v>
      </c>
      <c r="D36" s="2">
        <v>2</v>
      </c>
      <c r="E36" s="13">
        <v>0</v>
      </c>
      <c r="F36" s="13"/>
      <c r="G36" s="13"/>
      <c r="H36" s="13"/>
      <c r="I36" s="13"/>
      <c r="J36" s="13"/>
      <c r="K36" s="13"/>
    </row>
    <row r="37" spans="1:11" x14ac:dyDescent="0.25">
      <c r="A37" s="1" t="s">
        <v>43</v>
      </c>
      <c r="B37" s="2">
        <v>2014</v>
      </c>
      <c r="C37" s="6">
        <v>295.97000000000003</v>
      </c>
      <c r="D37" s="2">
        <v>4</v>
      </c>
      <c r="E37" s="13">
        <v>0</v>
      </c>
      <c r="F37" s="13"/>
      <c r="G37" s="13"/>
      <c r="H37" s="13"/>
      <c r="I37" s="13"/>
      <c r="J37" s="13"/>
      <c r="K37" s="13"/>
    </row>
    <row r="38" spans="1:11" x14ac:dyDescent="0.25">
      <c r="A38" s="1" t="s">
        <v>57</v>
      </c>
      <c r="B38" s="2">
        <v>2014</v>
      </c>
      <c r="C38" s="6">
        <v>169.9</v>
      </c>
      <c r="D38" s="2">
        <v>4</v>
      </c>
      <c r="E38" s="13">
        <v>0</v>
      </c>
      <c r="F38" s="13"/>
      <c r="G38" s="13"/>
      <c r="H38" s="13"/>
      <c r="I38" s="13"/>
      <c r="J38" s="13"/>
      <c r="K38" s="13"/>
    </row>
    <row r="39" spans="1:11" x14ac:dyDescent="0.25">
      <c r="A39" s="1" t="s">
        <v>58</v>
      </c>
      <c r="B39" s="2">
        <v>2014</v>
      </c>
      <c r="C39" s="6">
        <v>18.59</v>
      </c>
      <c r="D39" s="2">
        <v>2</v>
      </c>
      <c r="E39" s="13">
        <v>0</v>
      </c>
      <c r="F39" s="13"/>
      <c r="G39" s="13"/>
      <c r="H39" s="13"/>
      <c r="I39" s="13"/>
      <c r="J39" s="13"/>
      <c r="K39" s="13"/>
    </row>
    <row r="40" spans="1:11" x14ac:dyDescent="0.25">
      <c r="A40" s="1" t="s">
        <v>65</v>
      </c>
      <c r="B40" s="2">
        <v>2015</v>
      </c>
      <c r="C40" s="6">
        <v>175</v>
      </c>
      <c r="D40" s="2">
        <v>2</v>
      </c>
      <c r="E40" s="13">
        <v>0</v>
      </c>
      <c r="F40" s="13"/>
      <c r="G40" s="13"/>
      <c r="H40" s="13"/>
      <c r="I40" s="13"/>
      <c r="J40" s="13"/>
      <c r="K40" s="13"/>
    </row>
    <row r="41" spans="1:11" x14ac:dyDescent="0.25">
      <c r="A41" s="1" t="s">
        <v>75</v>
      </c>
      <c r="B41" s="2">
        <v>2016</v>
      </c>
      <c r="C41" s="6">
        <v>391.84</v>
      </c>
      <c r="D41" s="2">
        <v>4</v>
      </c>
      <c r="E41" s="13">
        <f>C41-($C41/$D41)</f>
        <v>293.88</v>
      </c>
      <c r="F41" s="13">
        <f>E41-($C41/$D41)</f>
        <v>195.92000000000002</v>
      </c>
      <c r="G41" s="13">
        <f>F41-($C41/$D41)</f>
        <v>97.960000000000022</v>
      </c>
      <c r="H41" s="13">
        <f>G41-($C41/$D41)</f>
        <v>0</v>
      </c>
      <c r="I41" s="13"/>
      <c r="J41" s="13"/>
      <c r="K41" s="13"/>
    </row>
    <row r="42" spans="1:11" x14ac:dyDescent="0.25">
      <c r="A42" s="1" t="s">
        <v>83</v>
      </c>
      <c r="B42" s="2">
        <v>2016</v>
      </c>
      <c r="C42" s="6">
        <v>62.11</v>
      </c>
      <c r="D42" s="2">
        <v>2</v>
      </c>
      <c r="E42" s="13">
        <f>C42-($C42/$D42)</f>
        <v>31.055</v>
      </c>
      <c r="F42" s="13">
        <f>E42-($C42/$D42)</f>
        <v>0</v>
      </c>
      <c r="G42" s="13"/>
      <c r="H42" s="13"/>
      <c r="I42" s="13"/>
      <c r="J42" s="13"/>
      <c r="K42" s="13"/>
    </row>
    <row r="43" spans="1:11" x14ac:dyDescent="0.25">
      <c r="A43" s="1" t="s">
        <v>87</v>
      </c>
      <c r="B43" s="2">
        <v>2017</v>
      </c>
      <c r="C43" s="6">
        <v>79.95</v>
      </c>
      <c r="D43" s="2">
        <v>4</v>
      </c>
      <c r="E43" s="1"/>
      <c r="F43" s="13">
        <f>C43-($C43/$D43)</f>
        <v>59.962500000000006</v>
      </c>
      <c r="G43" s="13">
        <f>F43-($C43/$D43)</f>
        <v>39.975000000000009</v>
      </c>
      <c r="H43" s="13">
        <f>G43-($C43/$D43)</f>
        <v>19.987500000000008</v>
      </c>
      <c r="I43" s="13">
        <f>H43-($C43/$D43)</f>
        <v>0</v>
      </c>
      <c r="J43" s="13"/>
      <c r="K43" s="13"/>
    </row>
    <row r="44" spans="1:11" x14ac:dyDescent="0.25">
      <c r="A44" s="1" t="s">
        <v>64</v>
      </c>
      <c r="B44" s="2">
        <v>2017</v>
      </c>
      <c r="C44" s="6">
        <v>55</v>
      </c>
      <c r="D44" s="2">
        <v>2</v>
      </c>
      <c r="E44" s="1"/>
      <c r="F44" s="13">
        <f>C44-($C44/$D44)</f>
        <v>27.5</v>
      </c>
      <c r="G44" s="13">
        <f>F44-($C44/$D44)</f>
        <v>0</v>
      </c>
      <c r="H44" s="13"/>
      <c r="I44" s="13"/>
      <c r="J44" s="13"/>
      <c r="K44" s="13"/>
    </row>
    <row r="45" spans="1:11" x14ac:dyDescent="0.25">
      <c r="A45" s="1" t="s">
        <v>90</v>
      </c>
      <c r="B45" s="2">
        <v>2017</v>
      </c>
      <c r="C45" s="6">
        <v>500.9</v>
      </c>
      <c r="D45" s="2">
        <v>4</v>
      </c>
      <c r="E45" s="1"/>
      <c r="F45" s="13">
        <f>C45-($C45/$D45)</f>
        <v>375.67499999999995</v>
      </c>
      <c r="G45" s="13">
        <f>F45-($C45/$D45)</f>
        <v>250.44999999999996</v>
      </c>
      <c r="H45" s="13">
        <f>G45-($C45/$D45)</f>
        <v>125.22499999999997</v>
      </c>
      <c r="I45" s="13">
        <f>H45-($C45/$D45)</f>
        <v>0</v>
      </c>
      <c r="J45" s="13"/>
      <c r="K45" s="13"/>
    </row>
    <row r="46" spans="1:11" x14ac:dyDescent="0.25">
      <c r="A46" s="1" t="s">
        <v>93</v>
      </c>
      <c r="B46" s="2">
        <v>2018</v>
      </c>
      <c r="C46" s="6">
        <v>19.989999999999998</v>
      </c>
      <c r="D46" s="2">
        <v>2</v>
      </c>
      <c r="E46" s="1"/>
      <c r="F46" s="13"/>
      <c r="G46" s="13">
        <f>C46-($C46/$D46)</f>
        <v>9.9949999999999992</v>
      </c>
      <c r="H46" s="13">
        <f>G46-($C46/$D46)</f>
        <v>0</v>
      </c>
      <c r="I46" s="13"/>
      <c r="J46" s="13"/>
      <c r="K46" s="13"/>
    </row>
    <row r="47" spans="1:11" x14ac:dyDescent="0.25">
      <c r="A47" s="1" t="s">
        <v>101</v>
      </c>
      <c r="B47" s="2">
        <v>2018</v>
      </c>
      <c r="C47" s="6">
        <v>223.74</v>
      </c>
      <c r="D47" s="2">
        <v>3</v>
      </c>
      <c r="E47" s="1"/>
      <c r="F47" s="13"/>
      <c r="G47" s="13">
        <f>C47-($C47/$D47)</f>
        <v>149.16000000000003</v>
      </c>
      <c r="H47" s="13">
        <f>G47-($C47/$D47)</f>
        <v>74.580000000000027</v>
      </c>
      <c r="I47" s="13">
        <f>H47-($C47/$D47)</f>
        <v>0</v>
      </c>
      <c r="J47" s="13"/>
      <c r="K47" s="13"/>
    </row>
    <row r="48" spans="1:11" ht="30" x14ac:dyDescent="0.25">
      <c r="A48" s="101" t="s">
        <v>119</v>
      </c>
      <c r="B48" s="2">
        <v>2018</v>
      </c>
      <c r="C48" s="6">
        <v>563.85</v>
      </c>
      <c r="D48" s="2">
        <v>0</v>
      </c>
      <c r="E48" s="1"/>
      <c r="F48" s="13"/>
      <c r="G48" s="13">
        <v>0</v>
      </c>
      <c r="H48" s="13"/>
      <c r="I48" s="13"/>
      <c r="J48" s="13"/>
      <c r="K48" s="13"/>
    </row>
    <row r="49" spans="1:13" x14ac:dyDescent="0.25">
      <c r="A49" s="1" t="s">
        <v>106</v>
      </c>
      <c r="B49" s="2">
        <v>2019</v>
      </c>
      <c r="C49" s="6">
        <v>129.9</v>
      </c>
      <c r="D49" s="2">
        <v>2</v>
      </c>
      <c r="E49" s="1"/>
      <c r="F49" s="13"/>
      <c r="G49" s="13"/>
      <c r="H49" s="13">
        <f>C49-($C49/$D49)</f>
        <v>64.95</v>
      </c>
      <c r="I49" s="13">
        <f>H49-($C49/$D49)</f>
        <v>0</v>
      </c>
      <c r="J49" s="13"/>
      <c r="K49" s="13"/>
    </row>
    <row r="50" spans="1:13" x14ac:dyDescent="0.25">
      <c r="A50" s="1" t="s">
        <v>104</v>
      </c>
      <c r="B50" s="2">
        <v>2019</v>
      </c>
      <c r="C50" s="6">
        <v>502.15</v>
      </c>
      <c r="D50" s="2">
        <v>4</v>
      </c>
      <c r="E50" s="1"/>
      <c r="F50" s="1"/>
      <c r="G50" s="1"/>
      <c r="H50" s="13">
        <f>C50-($C50/$D50)</f>
        <v>376.61249999999995</v>
      </c>
      <c r="I50" s="13">
        <f>H50-($C50/$D50)</f>
        <v>251.07499999999996</v>
      </c>
      <c r="J50" s="13">
        <f>I50-($C50/$D50)</f>
        <v>125.53749999999997</v>
      </c>
      <c r="K50" s="13">
        <f>J50-($C50/$D50)</f>
        <v>0</v>
      </c>
    </row>
    <row r="51" spans="1:13" x14ac:dyDescent="0.25">
      <c r="A51" s="1" t="s">
        <v>113</v>
      </c>
      <c r="B51" s="2">
        <v>2020</v>
      </c>
      <c r="C51" s="6">
        <v>300</v>
      </c>
      <c r="D51" s="2">
        <v>4</v>
      </c>
      <c r="E51" s="1"/>
      <c r="F51" s="1"/>
      <c r="G51" s="1"/>
      <c r="H51" s="1"/>
      <c r="I51" s="13">
        <f>C51-($C51/$D51)</f>
        <v>225</v>
      </c>
      <c r="J51" s="13">
        <f>I51-($C51/$D51)</f>
        <v>150</v>
      </c>
      <c r="K51" s="13">
        <f t="shared" ref="K51:L51" si="2">J51-($C51/$D51)</f>
        <v>75</v>
      </c>
      <c r="L51" s="13">
        <f t="shared" si="2"/>
        <v>0</v>
      </c>
      <c r="M51" s="13"/>
    </row>
    <row r="52" spans="1:13" x14ac:dyDescent="0.25">
      <c r="C52" s="6"/>
      <c r="I52" s="12"/>
      <c r="J52" s="12"/>
      <c r="K52" s="12"/>
    </row>
    <row r="53" spans="1:13" x14ac:dyDescent="0.25">
      <c r="A53" s="29"/>
      <c r="B53" s="30"/>
      <c r="C53" s="31"/>
      <c r="D53" s="32" t="s">
        <v>45</v>
      </c>
      <c r="E53" s="33">
        <f t="shared" ref="E53:M53" si="3">SUM(E32:E52)</f>
        <v>324.935</v>
      </c>
      <c r="F53" s="33">
        <f t="shared" si="3"/>
        <v>659.0575</v>
      </c>
      <c r="G53" s="33">
        <f t="shared" si="3"/>
        <v>547.54</v>
      </c>
      <c r="H53" s="33">
        <f t="shared" si="3"/>
        <v>661.35500000000002</v>
      </c>
      <c r="I53" s="33">
        <f t="shared" si="3"/>
        <v>476.07499999999993</v>
      </c>
      <c r="J53" s="33">
        <f t="shared" si="3"/>
        <v>275.53749999999997</v>
      </c>
      <c r="K53" s="33">
        <f t="shared" si="3"/>
        <v>75</v>
      </c>
      <c r="L53" s="33">
        <f t="shared" si="3"/>
        <v>0</v>
      </c>
      <c r="M53" s="33">
        <f t="shared" si="3"/>
        <v>0</v>
      </c>
    </row>
    <row r="54" spans="1:13" x14ac:dyDescent="0.25">
      <c r="D54" s="4"/>
      <c r="E54" s="5"/>
      <c r="F54" s="5"/>
      <c r="G54" s="5"/>
      <c r="H54" s="5"/>
      <c r="I54" s="5"/>
      <c r="J54" s="5"/>
      <c r="K54" s="5"/>
      <c r="L54" s="5"/>
      <c r="M54" s="5"/>
    </row>
    <row r="55" spans="1:13" ht="15.75" thickBot="1" x14ac:dyDescent="0.3">
      <c r="A55" s="26"/>
      <c r="B55" s="27"/>
      <c r="C55" s="28"/>
      <c r="D55" s="8" t="s">
        <v>21</v>
      </c>
      <c r="E55" s="3">
        <f>E8+E29+E53</f>
        <v>324.935</v>
      </c>
      <c r="F55" s="3">
        <f t="shared" ref="F55:M55" si="4">F8+F29+F53</f>
        <v>901.18000000000006</v>
      </c>
      <c r="G55" s="3">
        <f t="shared" si="4"/>
        <v>708.95499999999993</v>
      </c>
      <c r="H55" s="3">
        <f t="shared" si="4"/>
        <v>781.0625</v>
      </c>
      <c r="I55" s="3">
        <f t="shared" si="4"/>
        <v>476.07499999999993</v>
      </c>
      <c r="J55" s="3">
        <f t="shared" si="4"/>
        <v>787.58500000000004</v>
      </c>
      <c r="K55" s="3">
        <f t="shared" si="4"/>
        <v>416.36500000000001</v>
      </c>
      <c r="L55" s="3">
        <f t="shared" si="4"/>
        <v>170.6825</v>
      </c>
      <c r="M55" s="3">
        <f t="shared" si="4"/>
        <v>0</v>
      </c>
    </row>
    <row r="56" spans="1:13" ht="15.75" thickTop="1" x14ac:dyDescent="0.25"/>
  </sheetData>
  <pageMargins left="0.7" right="0.7" top="0.75" bottom="0.75" header="0.3" footer="0.3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</vt:lpstr>
      <vt:lpstr>Bezittingen subcom. 2020</vt:lpstr>
      <vt:lpstr>'2020'!Print_Area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2021-02-17T19:22:58Z</dcterms:modified>
</cp:coreProperties>
</file>